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janzi\OneDrive\Documents\Knihy\Budúca Excel kniha\"/>
    </mc:Choice>
  </mc:AlternateContent>
  <xr:revisionPtr revIDLastSave="226" documentId="13_ncr:1_{A6F2BD30-0051-4359-959F-BCEA1D1E00F8}" xr6:coauthVersionLast="43" xr6:coauthVersionMax="43" xr10:uidLastSave="{EE48DFAE-E22B-45DA-BB4F-1A0ADCF8B20E}"/>
  <bookViews>
    <workbookView xWindow="-120" yWindow="-120" windowWidth="19440" windowHeight="12240" xr2:uid="{84E2F810-4BF0-4EE7-9818-E5C3D044ACD1}"/>
  </bookViews>
  <sheets>
    <sheet name="Protect Sheet" sheetId="50" r:id="rId1"/>
    <sheet name="Employees and revenue" sheetId="1" r:id="rId2"/>
    <sheet name="Employees and salaries" sheetId="2" r:id="rId3"/>
    <sheet name="ROUND" sheetId="51" r:id="rId4"/>
    <sheet name="SUMIF" sheetId="3" r:id="rId5"/>
    <sheet name="AVERAGEIF" sheetId="5" r:id="rId6"/>
    <sheet name="COUNTIF" sheetId="6" r:id="rId7"/>
    <sheet name="SUMIFS" sheetId="7" r:id="rId8"/>
    <sheet name="AVERAGEIFS" sheetId="8" r:id="rId9"/>
    <sheet name="COUNTIFS" sheetId="9" r:id="rId10"/>
    <sheet name="MAXIFS" sheetId="10" state="hidden" r:id="rId11"/>
    <sheet name="MINIFS" sheetId="11" state="hidden" r:id="rId12"/>
    <sheet name="SUBTOTAL" sheetId="12" r:id="rId13"/>
    <sheet name="Ideas" sheetId="60" r:id="rId14"/>
    <sheet name="PivotTable" sheetId="4" r:id="rId15"/>
    <sheet name="PivotTable and Dasbhoard" sheetId="59" r:id="rId16"/>
    <sheet name="LOOKUP 1" sheetId="13" r:id="rId17"/>
    <sheet name="LOOKUP 2" sheetId="15" r:id="rId18"/>
    <sheet name="VLOOKUP" sheetId="14" r:id="rId19"/>
    <sheet name="VLOOKUP 2" sheetId="16" r:id="rId20"/>
    <sheet name="HLOOKUP" sheetId="17" r:id="rId21"/>
    <sheet name="MATCH VERTICAL" sheetId="18" r:id="rId22"/>
    <sheet name="MATCH HORIZONTAL" sheetId="19" r:id="rId23"/>
    <sheet name="INDEX" sheetId="20" r:id="rId24"/>
    <sheet name="CHOOSE" sheetId="21" r:id="rId25"/>
    <sheet name="CONCAT" sheetId="22" r:id="rId26"/>
    <sheet name="CONCAT2" sheetId="23" r:id="rId27"/>
    <sheet name="FIND" sheetId="24" r:id="rId28"/>
    <sheet name="DAYS" sheetId="25" r:id="rId29"/>
    <sheet name="IF" sheetId="26" r:id="rId30"/>
    <sheet name="AND" sheetId="27" r:id="rId31"/>
    <sheet name="OR" sheetId="28" r:id="rId32"/>
    <sheet name="IFS" sheetId="29" r:id="rId33"/>
    <sheet name="IFERROR" sheetId="31" r:id="rId34"/>
    <sheet name="Nested functions IF and AND" sheetId="52" r:id="rId35"/>
    <sheet name="Paste Special" sheetId="53" r:id="rId36"/>
    <sheet name="Error Types" sheetId="54" r:id="rId37"/>
    <sheet name="Conditional Formatting" sheetId="32" r:id="rId38"/>
    <sheet name="Format As Table" sheetId="58" r:id="rId39"/>
    <sheet name="AutoFill" sheetId="33" r:id="rId40"/>
    <sheet name="Filter" sheetId="34" r:id="rId41"/>
    <sheet name="January" sheetId="37" r:id="rId42"/>
    <sheet name="February" sheetId="38" r:id="rId43"/>
    <sheet name="March" sheetId="39" r:id="rId44"/>
    <sheet name="First Quarter SUM" sheetId="40" r:id="rId45"/>
    <sheet name="Precedents and Dependents" sheetId="42" r:id="rId46"/>
    <sheet name="Column chart" sheetId="45" r:id="rId47"/>
  </sheets>
  <definedNames>
    <definedName name="_xlnm._FilterDatabase" localSheetId="40" hidden="1">Filter!$A$1:$E$9</definedName>
    <definedName name="_xlnm._FilterDatabase" localSheetId="13" hidden="1">Ideas!$A$1:$E$9</definedName>
    <definedName name="_xlnm._FilterDatabase" localSheetId="14" hidden="1">PivotTable!$A$1:$E$9</definedName>
    <definedName name="_xlnm._FilterDatabase" localSheetId="12" hidden="1">SUBTOTAL!$A$1:$C$7</definedName>
    <definedName name="a" localSheetId="36">#REF!</definedName>
    <definedName name="a" localSheetId="38">#REF!</definedName>
    <definedName name="a" localSheetId="13">#REF!</definedName>
    <definedName name="a" localSheetId="34">#REF!</definedName>
    <definedName name="a">#REF!</definedName>
    <definedName name="April" localSheetId="36">#REF!</definedName>
    <definedName name="April" localSheetId="38">#REF!</definedName>
    <definedName name="April" localSheetId="13">#REF!</definedName>
    <definedName name="April" localSheetId="34">#REF!</definedName>
    <definedName name="April">#REF!</definedName>
    <definedName name="asfadf" localSheetId="36">#REF!</definedName>
    <definedName name="asfadf" localSheetId="38">#REF!</definedName>
    <definedName name="asfadf" localSheetId="13">#REF!</definedName>
    <definedName name="asfadf" localSheetId="34">#REF!</definedName>
    <definedName name="asfadf">#REF!</definedName>
    <definedName name="dfsdfsdfsdf" localSheetId="36">#REF!</definedName>
    <definedName name="dfsdfsdfsdf" localSheetId="38">#REF!</definedName>
    <definedName name="dfsdfsdfsdf" localSheetId="13">#REF!</definedName>
    <definedName name="dfsdfsdfsdf" localSheetId="34">#REF!</definedName>
    <definedName name="dfsdfsdfsdf">#REF!</definedName>
    <definedName name="NativeTimeline_Date">#N/A</definedName>
    <definedName name="_xlnm.Print_Area" localSheetId="13">Ideas!$A$1:$E$9</definedName>
    <definedName name="_xlnm.Print_Area" localSheetId="14">PivotTable!$A$1:$E$9</definedName>
    <definedName name="Palárik" localSheetId="36">#REF!</definedName>
    <definedName name="Palárik" localSheetId="38">#REF!</definedName>
    <definedName name="Palárik" localSheetId="13">#REF!</definedName>
    <definedName name="Palárik" localSheetId="34">#REF!</definedName>
    <definedName name="Palárik">#REF!</definedName>
    <definedName name="Slicer_Categories">#N/A</definedName>
    <definedName name="Slicer_Importance">#N/A</definedName>
    <definedName name="xxxx" localSheetId="36">#REF!</definedName>
    <definedName name="xxxx" localSheetId="38">#REF!</definedName>
    <definedName name="xxxx" localSheetId="13">#REF!</definedName>
    <definedName name="xxxx" localSheetId="34">#REF!</definedName>
    <definedName name="xxxx">#REF!</definedName>
  </definedNames>
  <calcPr calcId="191029"/>
  <pivotCaches>
    <pivotCache cacheId="0" r:id="rId48"/>
  </pivotCaches>
  <extLst>
    <ext xmlns:x14="http://schemas.microsoft.com/office/spreadsheetml/2009/9/main" uri="{BBE1A952-AA13-448e-AADC-164F8A28A991}">
      <x14:slicerCaches>
        <x14:slicerCache r:id="rId49"/>
        <x14:slicerCache r:id="rId50"/>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51"/>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58" l="1"/>
  <c r="F3" i="58"/>
  <c r="F4" i="58"/>
  <c r="F5" i="58"/>
  <c r="F6" i="58"/>
  <c r="F7" i="58"/>
  <c r="F8" i="58"/>
  <c r="F9" i="58"/>
  <c r="F10" i="58" l="1"/>
  <c r="C2" i="52"/>
  <c r="B3" i="13"/>
  <c r="B4" i="13"/>
  <c r="B2" i="13"/>
  <c r="C6" i="54" l="1"/>
  <c r="C4" i="54"/>
  <c r="C8" i="54"/>
  <c r="C7" i="54"/>
  <c r="C5" i="54"/>
  <c r="C3" i="54"/>
  <c r="C2" i="54"/>
  <c r="B3" i="53"/>
  <c r="B4" i="53"/>
  <c r="B5" i="53"/>
  <c r="B6" i="53"/>
  <c r="B2" i="53"/>
  <c r="C3" i="52"/>
  <c r="C4" i="52"/>
  <c r="C5" i="52"/>
  <c r="C6" i="52"/>
  <c r="C7" i="52"/>
  <c r="C2" i="31"/>
  <c r="C2" i="29"/>
  <c r="D2" i="28"/>
  <c r="D2" i="27"/>
  <c r="C2" i="26"/>
  <c r="B2" i="18"/>
  <c r="C2" i="22"/>
  <c r="B2" i="23"/>
  <c r="C2" i="24"/>
  <c r="C2" i="21"/>
  <c r="B2" i="19"/>
  <c r="B2" i="15"/>
  <c r="B2" i="17"/>
  <c r="B2" i="14"/>
  <c r="A10" i="12"/>
  <c r="A10" i="9"/>
  <c r="A10" i="8"/>
  <c r="A10" i="7"/>
  <c r="A10" i="5"/>
  <c r="B1" i="51"/>
  <c r="B7" i="42"/>
  <c r="C7" i="42" s="1"/>
  <c r="B6" i="42"/>
  <c r="C6" i="42" s="1"/>
  <c r="B5" i="42"/>
  <c r="C5" i="42" s="1"/>
  <c r="B4" i="42"/>
  <c r="C4" i="42" s="1"/>
  <c r="B3" i="42"/>
  <c r="C3" i="42" s="1"/>
  <c r="B2" i="42"/>
  <c r="B3" i="40"/>
  <c r="B4" i="40"/>
  <c r="B5" i="40"/>
  <c r="B6" i="40"/>
  <c r="B7" i="40"/>
  <c r="B2" i="40"/>
  <c r="C2" i="33"/>
  <c r="C3" i="31"/>
  <c r="C4" i="31"/>
  <c r="D3" i="28"/>
  <c r="D4" i="28"/>
  <c r="D3" i="27"/>
  <c r="D4" i="27"/>
  <c r="C3" i="26"/>
  <c r="C4" i="26"/>
  <c r="C5" i="26"/>
  <c r="C6" i="26"/>
  <c r="B2" i="25"/>
  <c r="C2" i="25" s="1"/>
  <c r="C3" i="24"/>
  <c r="C4" i="24"/>
  <c r="C5" i="24"/>
  <c r="C6" i="24"/>
  <c r="C3" i="22"/>
  <c r="C4" i="22"/>
  <c r="C5" i="22"/>
  <c r="C6" i="22"/>
  <c r="C3" i="21"/>
  <c r="C4" i="21"/>
  <c r="C5" i="21"/>
  <c r="C6" i="21"/>
  <c r="B5" i="20"/>
  <c r="A5" i="20"/>
  <c r="B3" i="15"/>
  <c r="B4" i="15"/>
  <c r="C3" i="14"/>
  <c r="C4" i="14"/>
  <c r="C2" i="14"/>
  <c r="B3" i="14"/>
  <c r="B4" i="14"/>
  <c r="A10" i="11"/>
  <c r="A10" i="10"/>
  <c r="A10" i="3"/>
  <c r="C5" i="20" l="1"/>
  <c r="B8" i="42"/>
  <c r="C2" i="42"/>
  <c r="C8" i="42" s="1"/>
  <c r="A11" i="42" s="1"/>
</calcChain>
</file>

<file path=xl/sharedStrings.xml><?xml version="1.0" encoding="utf-8"?>
<sst xmlns="http://schemas.openxmlformats.org/spreadsheetml/2006/main" count="890" uniqueCount="195">
  <si>
    <t>Values</t>
  </si>
  <si>
    <t>Name</t>
  </si>
  <si>
    <t>Revenue</t>
  </si>
  <si>
    <t>VAT</t>
  </si>
  <si>
    <t>Peter</t>
  </si>
  <si>
    <t>Thomas</t>
  </si>
  <si>
    <t>Arthur</t>
  </si>
  <si>
    <t>George</t>
  </si>
  <si>
    <t>Barbara</t>
  </si>
  <si>
    <t>Name and Surname</t>
  </si>
  <si>
    <t>E-mail</t>
  </si>
  <si>
    <t>Products</t>
  </si>
  <si>
    <t>Categories</t>
  </si>
  <si>
    <t>Importance</t>
  </si>
  <si>
    <t>Date</t>
  </si>
  <si>
    <t>Quantity</t>
  </si>
  <si>
    <t>Product 1</t>
  </si>
  <si>
    <t>Category A</t>
  </si>
  <si>
    <t>High</t>
  </si>
  <si>
    <t>Low</t>
  </si>
  <si>
    <t>Product 2</t>
  </si>
  <si>
    <t>Category B</t>
  </si>
  <si>
    <t>Medium</t>
  </si>
  <si>
    <t>Product 3</t>
  </si>
  <si>
    <t>Category C</t>
  </si>
  <si>
    <t>Company</t>
  </si>
  <si>
    <t>Google</t>
  </si>
  <si>
    <t>Microsoft</t>
  </si>
  <si>
    <t>Apple</t>
  </si>
  <si>
    <t>Joan</t>
  </si>
  <si>
    <t>Jessica</t>
  </si>
  <si>
    <t>Katie</t>
  </si>
  <si>
    <t>Salaries</t>
  </si>
  <si>
    <t>CategoryA</t>
  </si>
  <si>
    <t>Product1</t>
  </si>
  <si>
    <t>Product2</t>
  </si>
  <si>
    <t>CategoryB</t>
  </si>
  <si>
    <t>CategoryC</t>
  </si>
  <si>
    <t>Product3</t>
  </si>
  <si>
    <t>Total quantity of CategoryA</t>
  </si>
  <si>
    <t>Average quantity of CategoryA</t>
  </si>
  <si>
    <t>Count of CategoryA</t>
  </si>
  <si>
    <t>Total quantity of CategoryA and their Quantity more than 100</t>
  </si>
  <si>
    <t>Average quantity of CategoryA and their Quantity more than 100</t>
  </si>
  <si>
    <t>Count of CategoryA and their Quantity more than 100</t>
  </si>
  <si>
    <t>Maximum quantity of CategoryA and their Quantity more than 100</t>
  </si>
  <si>
    <t>Count of CategoryA in filter</t>
  </si>
  <si>
    <t>ID</t>
  </si>
  <si>
    <t>Order</t>
  </si>
  <si>
    <t>Salary</t>
  </si>
  <si>
    <t>Brand</t>
  </si>
  <si>
    <t>Price</t>
  </si>
  <si>
    <t>Quantity of sold cars</t>
  </si>
  <si>
    <t>Mazda</t>
  </si>
  <si>
    <t>Audi</t>
  </si>
  <si>
    <t>Honda</t>
  </si>
  <si>
    <t>Toyota</t>
  </si>
  <si>
    <t>Volvo</t>
  </si>
  <si>
    <t>ProductCode</t>
  </si>
  <si>
    <t>ProductName</t>
  </si>
  <si>
    <t>P102</t>
  </si>
  <si>
    <t>P101</t>
  </si>
  <si>
    <t>P104</t>
  </si>
  <si>
    <t>Product4</t>
  </si>
  <si>
    <t>P106</t>
  </si>
  <si>
    <t>P103</t>
  </si>
  <si>
    <t>Product5</t>
  </si>
  <si>
    <t>P105</t>
  </si>
  <si>
    <t>Year salary</t>
  </si>
  <si>
    <t>Tax</t>
  </si>
  <si>
    <t>Salary greater than</t>
  </si>
  <si>
    <t xml:space="preserve">                     -    </t>
  </si>
  <si>
    <t>Vegetable</t>
  </si>
  <si>
    <t>Onions</t>
  </si>
  <si>
    <t>Cabbages</t>
  </si>
  <si>
    <t>Potatoes</t>
  </si>
  <si>
    <t>Peas</t>
  </si>
  <si>
    <t>Month</t>
  </si>
  <si>
    <t>Days</t>
  </si>
  <si>
    <t>August</t>
  </si>
  <si>
    <t>January</t>
  </si>
  <si>
    <t>February</t>
  </si>
  <si>
    <t>March</t>
  </si>
  <si>
    <t>April</t>
  </si>
  <si>
    <t>May</t>
  </si>
  <si>
    <t>June</t>
  </si>
  <si>
    <t>July</t>
  </si>
  <si>
    <t>September</t>
  </si>
  <si>
    <t>October</t>
  </si>
  <si>
    <t>November</t>
  </si>
  <si>
    <t>December</t>
  </si>
  <si>
    <t>Product</t>
  </si>
  <si>
    <t>Order of Month in Months</t>
  </si>
  <si>
    <t>Order of Product in Products</t>
  </si>
  <si>
    <t>Rating</t>
  </si>
  <si>
    <t>Grade</t>
  </si>
  <si>
    <t>Rating table</t>
  </si>
  <si>
    <t>Best</t>
  </si>
  <si>
    <t>Fine</t>
  </si>
  <si>
    <t>Good</t>
  </si>
  <si>
    <t>Poor</t>
  </si>
  <si>
    <t>Fail</t>
  </si>
  <si>
    <t>Surname</t>
  </si>
  <si>
    <t>Steve</t>
  </si>
  <si>
    <t>Davis</t>
  </si>
  <si>
    <t>Juliet</t>
  </si>
  <si>
    <t>Myfanwy</t>
  </si>
  <si>
    <t>Dennis</t>
  </si>
  <si>
    <t>Gwen</t>
  </si>
  <si>
    <t>Drury</t>
  </si>
  <si>
    <t>Ryu</t>
  </si>
  <si>
    <t>Evans</t>
  </si>
  <si>
    <t>Alphabet</t>
  </si>
  <si>
    <t>Alphabet in horizontaly order</t>
  </si>
  <si>
    <t>A</t>
  </si>
  <si>
    <t>B</t>
  </si>
  <si>
    <t>C</t>
  </si>
  <si>
    <t>D</t>
  </si>
  <si>
    <t>Text</t>
  </si>
  <si>
    <t>Search text</t>
  </si>
  <si>
    <t>Position</t>
  </si>
  <si>
    <t>Computer</t>
  </si>
  <si>
    <t>put</t>
  </si>
  <si>
    <t>Mobile phone</t>
  </si>
  <si>
    <t>phone</t>
  </si>
  <si>
    <t>app</t>
  </si>
  <si>
    <t>Tablet</t>
  </si>
  <si>
    <t>ble</t>
  </si>
  <si>
    <t>Ski</t>
  </si>
  <si>
    <t>y</t>
  </si>
  <si>
    <t>Start Date</t>
  </si>
  <si>
    <t>End Date</t>
  </si>
  <si>
    <t>Days between Start and End Date</t>
  </si>
  <si>
    <t>Student</t>
  </si>
  <si>
    <t>Score</t>
  </si>
  <si>
    <t>Result</t>
  </si>
  <si>
    <t>Is this product in CategoryA and its Quantity is greater than 100?</t>
  </si>
  <si>
    <t>Is this product in CategoryB or in CategoryC?</t>
  </si>
  <si>
    <t>90 and more</t>
  </si>
  <si>
    <t>80 - 89</t>
  </si>
  <si>
    <t>70 - 79</t>
  </si>
  <si>
    <t>60 - 69</t>
  </si>
  <si>
    <t>50 - 59</t>
  </si>
  <si>
    <t>E</t>
  </si>
  <si>
    <t>F</t>
  </si>
  <si>
    <t>Value1</t>
  </si>
  <si>
    <t>Value2</t>
  </si>
  <si>
    <t>Results after division</t>
  </si>
  <si>
    <t>Answer</t>
  </si>
  <si>
    <t>Task</t>
  </si>
  <si>
    <t>Is it Product1 and is greater and equals than 100?</t>
  </si>
  <si>
    <t>Cells WITH formulas</t>
  </si>
  <si>
    <t>Same cells WITHOUT formulas</t>
  </si>
  <si>
    <t>Value 1</t>
  </si>
  <si>
    <t>Used formula</t>
  </si>
  <si>
    <t>Notice</t>
  </si>
  <si>
    <t>=A2+B2</t>
  </si>
  <si>
    <t>=A2/B2</t>
  </si>
  <si>
    <t>=SUMARIZE(A4:B4)</t>
  </si>
  <si>
    <t>=SUM(SheetName!B2:B12)</t>
  </si>
  <si>
    <t>=VLOOKUP("ID123",A:A,2,FALSE)</t>
  </si>
  <si>
    <t>=SQRT(A6)</t>
  </si>
  <si>
    <t>=A8 B8</t>
  </si>
  <si>
    <t>Formulas</t>
  </si>
  <si>
    <t>Months</t>
  </si>
  <si>
    <t>Formatting</t>
  </si>
  <si>
    <t>Monday</t>
  </si>
  <si>
    <t>Department</t>
  </si>
  <si>
    <t>peter@company.com</t>
  </si>
  <si>
    <t>Product6</t>
  </si>
  <si>
    <t>Total Quantity</t>
  </si>
  <si>
    <t>Turnover (Total Quantity * Average Price)</t>
  </si>
  <si>
    <t>Average Price</t>
  </si>
  <si>
    <t>TOTAL</t>
  </si>
  <si>
    <t>Total Profit = Turnover - VAT</t>
  </si>
  <si>
    <t>Škoda</t>
  </si>
  <si>
    <t>VW</t>
  </si>
  <si>
    <t>Kia</t>
  </si>
  <si>
    <t>Less than 50</t>
  </si>
  <si>
    <t>Total</t>
  </si>
  <si>
    <t>Quantity in next year</t>
  </si>
  <si>
    <t>Row Labels</t>
  </si>
  <si>
    <t>Sum of Quantity</t>
  </si>
  <si>
    <t>Grand Total</t>
  </si>
  <si>
    <t>Adding a number and text string</t>
  </si>
  <si>
    <t>Dividing by zero</t>
  </si>
  <si>
    <t>No such function name exists</t>
  </si>
  <si>
    <t>VLOOKUP did not find the value in Column B</t>
  </si>
  <si>
    <t>Negative exponent</t>
  </si>
  <si>
    <t>Refers to nonintersecting areas or an incorrect operator (in this case you forgot to put "+" between cells)</t>
  </si>
  <si>
    <r>
      <t xml:space="preserve">Refers to a non-existent sheet called </t>
    </r>
    <r>
      <rPr>
        <i/>
        <sz val="11"/>
        <color theme="1"/>
        <rFont val="Calibri"/>
        <family val="2"/>
        <charset val="238"/>
        <scheme val="minor"/>
      </rPr>
      <t>SheetName</t>
    </r>
    <r>
      <rPr>
        <sz val="11"/>
        <color theme="1"/>
        <rFont val="Calibri"/>
        <family val="2"/>
        <charset val="238"/>
        <scheme val="minor"/>
      </rPr>
      <t xml:space="preserve"> or non-existent </t>
    </r>
    <r>
      <rPr>
        <i/>
        <sz val="11"/>
        <color theme="1"/>
        <rFont val="Calibri"/>
        <family val="2"/>
        <charset val="238"/>
        <scheme val="minor"/>
      </rPr>
      <t>range of cells</t>
    </r>
  </si>
  <si>
    <t>From book</t>
  </si>
  <si>
    <t>Jan Zitniak</t>
  </si>
  <si>
    <t>www.janzitniak.info/en/books</t>
  </si>
  <si>
    <t>Microsoft Excel 2019 for intermediates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</si>
</sst>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_-[$$-409]* #,##0.00_ ;_-[$$-409]* \-#,##0.00\ ;_-[$$-409]* &quot;-&quot;??_ ;_-@_ "/>
    <numFmt numFmtId="167" formatCode="_-* #,##0\ _€_-;\-* #,##0\ _€_-;_-* &quot;-&quot;??\ _€_-;_-@_-"/>
  </numFmts>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1"/>
      <color rgb="FF000000"/>
      <name val="Calibri"/>
      <family val="2"/>
      <charset val="238"/>
      <scheme val="minor"/>
    </font>
    <font>
      <b/>
      <sz val="11"/>
      <color rgb="FF000000"/>
      <name val="Calibri"/>
      <family val="2"/>
      <scheme val="minor"/>
    </font>
    <font>
      <sz val="11"/>
      <color theme="1"/>
      <name val="Calibri"/>
      <family val="2"/>
      <scheme val="minor"/>
    </font>
    <font>
      <b/>
      <sz val="11"/>
      <color theme="1"/>
      <name val="Calibri"/>
      <family val="2"/>
      <charset val="238"/>
      <scheme val="minor"/>
    </font>
    <font>
      <b/>
      <sz val="11"/>
      <color rgb="FF000000"/>
      <name val="Calibri"/>
      <family val="2"/>
      <charset val="238"/>
      <scheme val="minor"/>
    </font>
    <font>
      <b/>
      <sz val="10"/>
      <color rgb="FF000000"/>
      <name val="Calibri"/>
      <family val="2"/>
      <charset val="238"/>
    </font>
    <font>
      <sz val="10"/>
      <color rgb="FF000000"/>
      <name val="Calibri"/>
      <family val="2"/>
      <charset val="238"/>
    </font>
    <font>
      <sz val="10"/>
      <color theme="1"/>
      <name val="Times New Roman"/>
      <family val="1"/>
      <charset val="238"/>
    </font>
    <font>
      <sz val="11"/>
      <name val="Calibri"/>
      <family val="2"/>
      <charset val="238"/>
      <scheme val="minor"/>
    </font>
    <font>
      <sz val="10"/>
      <name val="Arial"/>
      <family val="2"/>
      <charset val="238"/>
    </font>
    <font>
      <b/>
      <sz val="10"/>
      <name val="Arial"/>
      <family val="2"/>
      <charset val="238"/>
    </font>
    <font>
      <sz val="12"/>
      <color theme="1"/>
      <name val="Calibri"/>
      <family val="2"/>
      <scheme val="minor"/>
    </font>
    <font>
      <b/>
      <i/>
      <u/>
      <sz val="12"/>
      <color indexed="16"/>
      <name val="Arial"/>
      <family val="2"/>
      <charset val="238"/>
    </font>
    <font>
      <sz val="11"/>
      <color theme="1"/>
      <name val="Calibri"/>
      <family val="2"/>
      <charset val="238"/>
    </font>
    <font>
      <u/>
      <sz val="11"/>
      <color theme="10"/>
      <name val="Calibri"/>
      <family val="2"/>
      <scheme val="minor"/>
    </font>
    <font>
      <i/>
      <sz val="11"/>
      <color theme="1"/>
      <name val="Calibri"/>
      <family val="2"/>
      <charset val="238"/>
      <scheme val="minor"/>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1">
    <border>
      <left/>
      <right/>
      <top/>
      <bottom/>
      <diagonal/>
    </border>
  </borders>
  <cellStyleXfs count="15">
    <xf numFmtId="0" fontId="0" fillId="0" borderId="0"/>
    <xf numFmtId="164"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5" fillId="0" borderId="0"/>
    <xf numFmtId="0" fontId="17" fillId="0" borderId="0"/>
    <xf numFmtId="43" fontId="17" fillId="0" borderId="0" applyFont="0" applyFill="0" applyBorder="0" applyAlignment="0" applyProtection="0"/>
    <xf numFmtId="0" fontId="18" fillId="0" borderId="0"/>
    <xf numFmtId="0" fontId="15" fillId="0" borderId="0"/>
    <xf numFmtId="0" fontId="3" fillId="0" borderId="0"/>
    <xf numFmtId="0" fontId="20" fillId="0" borderId="0" applyNumberFormat="0" applyFill="0" applyBorder="0" applyAlignment="0" applyProtection="0"/>
  </cellStyleXfs>
  <cellXfs count="45">
    <xf numFmtId="0" fontId="0" fillId="0" borderId="0" xfId="0"/>
    <xf numFmtId="0" fontId="5" fillId="0" borderId="0" xfId="0" applyFont="1"/>
    <xf numFmtId="0" fontId="6" fillId="0" borderId="0" xfId="0" applyFont="1"/>
    <xf numFmtId="14" fontId="0" fillId="0" borderId="0" xfId="0" applyNumberFormat="1"/>
    <xf numFmtId="0" fontId="7" fillId="0" borderId="0" xfId="0" applyFont="1"/>
    <xf numFmtId="0" fontId="9" fillId="0" borderId="0" xfId="0" applyFont="1"/>
    <xf numFmtId="0" fontId="10"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9" fontId="6" fillId="0" borderId="0" xfId="0" applyNumberFormat="1" applyFont="1" applyAlignment="1">
      <alignment horizontal="right" vertical="center"/>
    </xf>
    <xf numFmtId="166" fontId="6" fillId="0" borderId="0" xfId="1" applyNumberFormat="1" applyFont="1" applyAlignment="1">
      <alignment vertical="center"/>
    </xf>
    <xf numFmtId="166" fontId="6" fillId="0" borderId="0" xfId="2" applyNumberFormat="1" applyFont="1" applyAlignment="1">
      <alignment vertical="center"/>
    </xf>
    <xf numFmtId="14" fontId="6" fillId="0" borderId="0" xfId="0" applyNumberFormat="1" applyFont="1" applyAlignment="1">
      <alignment horizontal="right" vertical="center"/>
    </xf>
    <xf numFmtId="0" fontId="5" fillId="0" borderId="0" xfId="0" applyFont="1" applyAlignment="1">
      <alignment wrapText="1"/>
    </xf>
    <xf numFmtId="0" fontId="14" fillId="2" borderId="0" xfId="0" applyFont="1" applyFill="1"/>
    <xf numFmtId="167" fontId="0" fillId="0" borderId="0" xfId="3" applyNumberFormat="1" applyFont="1"/>
    <xf numFmtId="167" fontId="9" fillId="0" borderId="0" xfId="3" applyNumberFormat="1" applyFont="1"/>
    <xf numFmtId="167" fontId="0" fillId="0" borderId="0" xfId="0" applyNumberFormat="1"/>
    <xf numFmtId="9" fontId="0" fillId="0" borderId="0" xfId="0" applyNumberFormat="1"/>
    <xf numFmtId="0" fontId="4" fillId="0" borderId="0" xfId="4"/>
    <xf numFmtId="0" fontId="16" fillId="0" borderId="0" xfId="8" applyFont="1"/>
    <xf numFmtId="0" fontId="15" fillId="0" borderId="0" xfId="8"/>
    <xf numFmtId="0" fontId="15" fillId="0" borderId="0" xfId="8" applyAlignment="1">
      <alignment horizontal="center"/>
    </xf>
    <xf numFmtId="0" fontId="0" fillId="3" borderId="0" xfId="0" applyFill="1"/>
    <xf numFmtId="0" fontId="0" fillId="0" borderId="0" xfId="0" applyProtection="1">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13" fillId="0" borderId="0" xfId="0" applyFont="1" applyAlignment="1">
      <alignment vertical="top"/>
    </xf>
    <xf numFmtId="0" fontId="19" fillId="0" borderId="0" xfId="0" applyFont="1"/>
    <xf numFmtId="0" fontId="9" fillId="0" borderId="0" xfId="0" applyFont="1" applyAlignment="1">
      <alignment horizontal="center" vertical="center" wrapText="1"/>
    </xf>
    <xf numFmtId="0" fontId="9" fillId="0" borderId="0" xfId="13" applyFont="1"/>
    <xf numFmtId="0" fontId="3" fillId="0" borderId="0" xfId="13"/>
    <xf numFmtId="0" fontId="3" fillId="0" borderId="0" xfId="13" quotePrefix="1"/>
    <xf numFmtId="0" fontId="3" fillId="0" borderId="0" xfId="13" applyAlignment="1">
      <alignment wrapText="1"/>
    </xf>
    <xf numFmtId="0" fontId="20" fillId="0" borderId="0" xfId="14"/>
    <xf numFmtId="0" fontId="3" fillId="0" borderId="0" xfId="0" applyFont="1"/>
    <xf numFmtId="0" fontId="3" fillId="0" borderId="0" xfId="0" applyFont="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2" fillId="0" borderId="0" xfId="0" applyFont="1" applyAlignment="1">
      <alignment vertical="center"/>
    </xf>
  </cellXfs>
  <cellStyles count="15">
    <cellStyle name="Comma 2" xfId="10" xr:uid="{00000000-0005-0000-0000-000000000000}"/>
    <cellStyle name="Comma 3" xfId="7" xr:uid="{00000000-0005-0000-0000-00002F000000}"/>
    <cellStyle name="Currency 2" xfId="5" xr:uid="{00000000-0005-0000-0000-000031000000}"/>
    <cellStyle name="Čiarka" xfId="3" builtinId="3"/>
    <cellStyle name="Hypertextové prepojenie" xfId="14" builtinId="8"/>
    <cellStyle name="Mena" xfId="1" builtinId="4"/>
    <cellStyle name="Normal 2" xfId="9" xr:uid="{00000000-0005-0000-0000-000003000000}"/>
    <cellStyle name="Normal 3" xfId="4" xr:uid="{00000000-0005-0000-0000-000032000000}"/>
    <cellStyle name="Normal 4" xfId="13" xr:uid="{33DFF770-2E2A-4EF3-A765-FADE965AD73D}"/>
    <cellStyle name="Normálna" xfId="0" builtinId="0"/>
    <cellStyle name="Normálna 2" xfId="8" xr:uid="{00000000-0005-0000-0000-000004000000}"/>
    <cellStyle name="Normální 2" xfId="12" xr:uid="{00000000-0005-0000-0000-000006000000}"/>
    <cellStyle name="Percent 2" xfId="6" xr:uid="{00000000-0005-0000-0000-000036000000}"/>
    <cellStyle name="Percentá" xfId="2" builtinId="5"/>
    <cellStyle name="príklad" xfId="11" xr:uid="{00000000-0005-0000-0000-000007000000}"/>
  </cellStyles>
  <dxfs count="1">
    <dxf>
      <numFmt numFmtId="168"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microsoft.com/office/2007/relationships/slicerCache" Target="slicerCaches/slicerCache2.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07/relationships/slicerCache" Target="slicerCaches/slicerCach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pivotCacheDefinition" Target="pivotCache/pivotCacheDefinition1.xml"/><Relationship Id="rId8" Type="http://schemas.openxmlformats.org/officeDocument/2006/relationships/worksheet" Target="worksheets/sheet8.xml"/><Relationship Id="rId51" Type="http://schemas.microsoft.com/office/2011/relationships/timelineCache" Target="timelineCaches/timelineCache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pivotSource>
    <c:name>[Microsoft-Excel-2019-for-beginners-and-intermediates-by-jan-zitniak-examples.xlsx]PivotTable and Dasbhoard!PivotTable6</c:name>
    <c:fmtId val="0"/>
  </c:pivotSource>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sk-SK"/>
        </a:p>
      </c:txPr>
    </c:title>
    <c:autoTitleDeleted val="0"/>
    <c:pivotFmts>
      <c:pivotFmt>
        <c:idx val="0"/>
        <c:spPr>
          <a:pattFill prst="ltUpDiag">
            <a:fgClr>
              <a:schemeClr val="accent1"/>
            </a:fgClr>
            <a:bgClr>
              <a:schemeClr val="lt1"/>
            </a:bgClr>
          </a:pattFill>
          <a:ln>
            <a:noFill/>
          </a:ln>
          <a:effectLst/>
        </c:spPr>
        <c:marker>
          <c:symbol val="none"/>
        </c:marker>
        <c:dLbl>
          <c:idx val="0"/>
          <c:spPr>
            <a:solidFill>
              <a:srgbClr val="4472C4">
                <a:alpha val="70000"/>
              </a:srgb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 and Dasbhoard'!$B$3</c:f>
              <c:strCache>
                <c:ptCount val="1"/>
                <c:pt idx="0">
                  <c:v>Celková hodnota</c:v>
                </c:pt>
              </c:strCache>
            </c:strRef>
          </c:tx>
          <c:spPr>
            <a:pattFill prst="ltUpDiag">
              <a:fgClr>
                <a:schemeClr val="accent1"/>
              </a:fgClr>
              <a:bgClr>
                <a:schemeClr val="lt1"/>
              </a:bgClr>
            </a:pattFill>
            <a:ln>
              <a:noFill/>
            </a:ln>
            <a:effectLst/>
          </c:spPr>
          <c:invertIfNegative val="0"/>
          <c:cat>
            <c:multiLvlStrRef>
              <c:f>'PivotTable and Dasbhoard'!$A$4:$A$10</c:f>
              <c:multiLvlStrCache>
                <c:ptCount val="3"/>
                <c:lvl>
                  <c:pt idx="0">
                    <c:v>Product 1</c:v>
                  </c:pt>
                  <c:pt idx="1">
                    <c:v>Product 2</c:v>
                  </c:pt>
                  <c:pt idx="2">
                    <c:v>Product 3</c:v>
                  </c:pt>
                </c:lvl>
                <c:lvl>
                  <c:pt idx="0">
                    <c:v>Category A</c:v>
                  </c:pt>
                  <c:pt idx="1">
                    <c:v>Category B</c:v>
                  </c:pt>
                  <c:pt idx="2">
                    <c:v>Category C</c:v>
                  </c:pt>
                </c:lvl>
              </c:multiLvlStrCache>
            </c:multiLvlStrRef>
          </c:cat>
          <c:val>
            <c:numRef>
              <c:f>'PivotTable and Dasbhoard'!$B$4:$B$10</c:f>
              <c:numCache>
                <c:formatCode>General</c:formatCode>
                <c:ptCount val="3"/>
                <c:pt idx="0">
                  <c:v>600</c:v>
                </c:pt>
                <c:pt idx="1">
                  <c:v>300</c:v>
                </c:pt>
                <c:pt idx="2">
                  <c:v>600</c:v>
                </c:pt>
              </c:numCache>
            </c:numRef>
          </c:val>
          <c:extLst>
            <c:ext xmlns:c16="http://schemas.microsoft.com/office/drawing/2014/chart" uri="{C3380CC4-5D6E-409C-BE32-E72D297353CC}">
              <c16:uniqueId val="{00000000-F27E-4CB5-8B90-D9BBEBCCA376}"/>
            </c:ext>
          </c:extLst>
        </c:ser>
        <c:dLbls>
          <c:showLegendKey val="0"/>
          <c:showVal val="0"/>
          <c:showCatName val="0"/>
          <c:showSerName val="0"/>
          <c:showPercent val="0"/>
          <c:showBubbleSize val="0"/>
        </c:dLbls>
        <c:gapWidth val="269"/>
        <c:overlap val="-20"/>
        <c:axId val="459092368"/>
        <c:axId val="459091384"/>
      </c:barChart>
      <c:catAx>
        <c:axId val="459092368"/>
        <c:scaling>
          <c:orientation val="minMax"/>
        </c:scaling>
        <c:delete val="0"/>
        <c:axPos val="b"/>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w="3175" cap="flat" cmpd="sng" algn="ctr">
            <a:solidFill>
              <a:schemeClr val="accent1">
                <a:lumMod val="60000"/>
                <a:lumOff val="40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mn-lt"/>
                <a:ea typeface="+mn-ea"/>
                <a:cs typeface="+mn-cs"/>
              </a:defRPr>
            </a:pPr>
            <a:endParaRPr lang="sk-SK"/>
          </a:p>
        </c:txPr>
        <c:crossAx val="459091384"/>
        <c:crosses val="autoZero"/>
        <c:auto val="1"/>
        <c:lblAlgn val="ctr"/>
        <c:lblOffset val="100"/>
        <c:noMultiLvlLbl val="0"/>
      </c:catAx>
      <c:valAx>
        <c:axId val="4590913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sk-SK"/>
          </a:p>
        </c:txPr>
        <c:crossAx val="459092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solidFill>
        <a:schemeClr val="accent1"/>
      </a:solidFill>
      <a:round/>
    </a:ln>
    <a:effectLst/>
  </c:spPr>
  <c:txPr>
    <a:bodyPr/>
    <a:lstStyle/>
    <a:p>
      <a:pPr>
        <a:defRPr/>
      </a:pPr>
      <a:endParaRPr lang="sk-SK"/>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a:t>Car selling</a:t>
            </a:r>
            <a:r>
              <a:rPr lang="sk-SK" baseline="0"/>
              <a:t> in first half od 2016 </a:t>
            </a:r>
            <a:endParaRPr lang="sk-S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barChart>
        <c:barDir val="col"/>
        <c:grouping val="clustered"/>
        <c:varyColors val="0"/>
        <c:ser>
          <c:idx val="0"/>
          <c:order val="0"/>
          <c:tx>
            <c:strRef>
              <c:f>'Column chart'!$B$1</c:f>
              <c:strCache>
                <c:ptCount val="1"/>
                <c:pt idx="0">
                  <c:v>Škoda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forward val="0.70000000000000007"/>
            <c:dispRSqr val="0"/>
            <c:dispEq val="0"/>
          </c:trendline>
          <c:errBars>
            <c:errBarType val="both"/>
            <c:errValType val="stdErr"/>
            <c:noEndCap val="0"/>
            <c:spPr>
              <a:noFill/>
              <a:ln w="9525" cap="flat" cmpd="sng" algn="ctr">
                <a:solidFill>
                  <a:schemeClr val="tx1">
                    <a:lumMod val="65000"/>
                    <a:lumOff val="35000"/>
                  </a:schemeClr>
                </a:solidFill>
                <a:round/>
              </a:ln>
              <a:effectLst/>
            </c:spPr>
          </c:errBars>
          <c:cat>
            <c:strRef>
              <c:f>'Column chart'!$A$2:$A$7</c:f>
              <c:strCache>
                <c:ptCount val="6"/>
                <c:pt idx="0">
                  <c:v>January</c:v>
                </c:pt>
                <c:pt idx="1">
                  <c:v>February</c:v>
                </c:pt>
                <c:pt idx="2">
                  <c:v>March</c:v>
                </c:pt>
                <c:pt idx="3">
                  <c:v>April</c:v>
                </c:pt>
                <c:pt idx="4">
                  <c:v>May</c:v>
                </c:pt>
                <c:pt idx="5">
                  <c:v>June</c:v>
                </c:pt>
              </c:strCache>
            </c:strRef>
          </c:cat>
          <c:val>
            <c:numRef>
              <c:f>'Column chart'!$B$2:$B$7</c:f>
              <c:numCache>
                <c:formatCode>General</c:formatCode>
                <c:ptCount val="6"/>
                <c:pt idx="0">
                  <c:v>150</c:v>
                </c:pt>
                <c:pt idx="1">
                  <c:v>164</c:v>
                </c:pt>
                <c:pt idx="2">
                  <c:v>152</c:v>
                </c:pt>
                <c:pt idx="3">
                  <c:v>145</c:v>
                </c:pt>
                <c:pt idx="4">
                  <c:v>162</c:v>
                </c:pt>
                <c:pt idx="5">
                  <c:v>182</c:v>
                </c:pt>
              </c:numCache>
            </c:numRef>
          </c:val>
          <c:extLst xmlns:c15="http://schemas.microsoft.com/office/drawing/2012/chart">
            <c:ext xmlns:c16="http://schemas.microsoft.com/office/drawing/2014/chart" uri="{C3380CC4-5D6E-409C-BE32-E72D297353CC}">
              <c16:uniqueId val="{00000001-7D83-44DF-81DD-04833360F04A}"/>
            </c:ext>
          </c:extLst>
        </c:ser>
        <c:ser>
          <c:idx val="1"/>
          <c:order val="1"/>
          <c:tx>
            <c:strRef>
              <c:f>'Column chart'!$C$1</c:f>
              <c:strCache>
                <c:ptCount val="1"/>
                <c:pt idx="0">
                  <c:v>VW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stdErr"/>
            <c:noEndCap val="0"/>
            <c:spPr>
              <a:noFill/>
              <a:ln w="9525" cap="flat" cmpd="sng" algn="ctr">
                <a:solidFill>
                  <a:schemeClr val="tx1">
                    <a:lumMod val="65000"/>
                    <a:lumOff val="35000"/>
                  </a:schemeClr>
                </a:solidFill>
                <a:round/>
              </a:ln>
              <a:effectLst/>
            </c:spPr>
          </c:errBars>
          <c:cat>
            <c:strRef>
              <c:f>'Column chart'!$A$2:$A$7</c:f>
              <c:strCache>
                <c:ptCount val="6"/>
                <c:pt idx="0">
                  <c:v>January</c:v>
                </c:pt>
                <c:pt idx="1">
                  <c:v>February</c:v>
                </c:pt>
                <c:pt idx="2">
                  <c:v>March</c:v>
                </c:pt>
                <c:pt idx="3">
                  <c:v>April</c:v>
                </c:pt>
                <c:pt idx="4">
                  <c:v>May</c:v>
                </c:pt>
                <c:pt idx="5">
                  <c:v>June</c:v>
                </c:pt>
              </c:strCache>
            </c:strRef>
          </c:cat>
          <c:val>
            <c:numRef>
              <c:f>'Column chart'!$C$2:$C$7</c:f>
              <c:numCache>
                <c:formatCode>General</c:formatCode>
                <c:ptCount val="6"/>
                <c:pt idx="0">
                  <c:v>145</c:v>
                </c:pt>
                <c:pt idx="1">
                  <c:v>165</c:v>
                </c:pt>
                <c:pt idx="2">
                  <c:v>185</c:v>
                </c:pt>
                <c:pt idx="3">
                  <c:v>145</c:v>
                </c:pt>
                <c:pt idx="4">
                  <c:v>165</c:v>
                </c:pt>
                <c:pt idx="5">
                  <c:v>145</c:v>
                </c:pt>
              </c:numCache>
            </c:numRef>
          </c:val>
          <c:extLst>
            <c:ext xmlns:c16="http://schemas.microsoft.com/office/drawing/2014/chart" uri="{C3380CC4-5D6E-409C-BE32-E72D297353CC}">
              <c16:uniqueId val="{00000002-7D83-44DF-81DD-04833360F04A}"/>
            </c:ext>
          </c:extLst>
        </c:ser>
        <c:ser>
          <c:idx val="2"/>
          <c:order val="2"/>
          <c:tx>
            <c:strRef>
              <c:f>'Column chart'!$D$1</c:f>
              <c:strCache>
                <c:ptCount val="1"/>
                <c:pt idx="0">
                  <c:v>Kia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stdErr"/>
            <c:noEndCap val="0"/>
            <c:spPr>
              <a:noFill/>
              <a:ln w="9525" cap="flat" cmpd="sng" algn="ctr">
                <a:solidFill>
                  <a:schemeClr val="tx1">
                    <a:lumMod val="65000"/>
                    <a:lumOff val="35000"/>
                  </a:schemeClr>
                </a:solidFill>
                <a:round/>
              </a:ln>
              <a:effectLst/>
            </c:spPr>
          </c:errBars>
          <c:cat>
            <c:strRef>
              <c:f>'Column chart'!$A$2:$A$7</c:f>
              <c:strCache>
                <c:ptCount val="6"/>
                <c:pt idx="0">
                  <c:v>January</c:v>
                </c:pt>
                <c:pt idx="1">
                  <c:v>February</c:v>
                </c:pt>
                <c:pt idx="2">
                  <c:v>March</c:v>
                </c:pt>
                <c:pt idx="3">
                  <c:v>April</c:v>
                </c:pt>
                <c:pt idx="4">
                  <c:v>May</c:v>
                </c:pt>
                <c:pt idx="5">
                  <c:v>June</c:v>
                </c:pt>
              </c:strCache>
            </c:strRef>
          </c:cat>
          <c:val>
            <c:numRef>
              <c:f>'Column chart'!$D$2:$D$7</c:f>
              <c:numCache>
                <c:formatCode>General</c:formatCode>
                <c:ptCount val="6"/>
                <c:pt idx="0">
                  <c:v>152</c:v>
                </c:pt>
                <c:pt idx="1">
                  <c:v>145</c:v>
                </c:pt>
                <c:pt idx="2">
                  <c:v>185</c:v>
                </c:pt>
                <c:pt idx="3">
                  <c:v>124</c:v>
                </c:pt>
                <c:pt idx="4">
                  <c:v>175</c:v>
                </c:pt>
                <c:pt idx="5">
                  <c:v>124</c:v>
                </c:pt>
              </c:numCache>
            </c:numRef>
          </c:val>
          <c:extLst>
            <c:ext xmlns:c16="http://schemas.microsoft.com/office/drawing/2014/chart" uri="{C3380CC4-5D6E-409C-BE32-E72D297353CC}">
              <c16:uniqueId val="{00000003-7D83-44DF-81DD-04833360F04A}"/>
            </c:ext>
          </c:extLst>
        </c:ser>
        <c:dLbls>
          <c:dLblPos val="outEnd"/>
          <c:showLegendKey val="0"/>
          <c:showVal val="1"/>
          <c:showCatName val="0"/>
          <c:showSerName val="0"/>
          <c:showPercent val="0"/>
          <c:showBubbleSize val="0"/>
        </c:dLbls>
        <c:gapWidth val="219"/>
        <c:overlap val="-27"/>
        <c:axId val="2115767448"/>
        <c:axId val="2115766136"/>
        <c:extLst/>
      </c:barChart>
      <c:catAx>
        <c:axId val="21157674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2115766136"/>
        <c:crosses val="autoZero"/>
        <c:auto val="1"/>
        <c:lblAlgn val="ctr"/>
        <c:lblOffset val="100"/>
        <c:noMultiLvlLbl val="0"/>
      </c:catAx>
      <c:valAx>
        <c:axId val="2115766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Pieces</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21157674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k-SK"/>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a:t>Škoda cars selling in first half of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areaChart>
        <c:grouping val="stacked"/>
        <c:varyColors val="0"/>
        <c:ser>
          <c:idx val="0"/>
          <c:order val="0"/>
          <c:tx>
            <c:strRef>
              <c:f>'Column chart'!$B$1</c:f>
              <c:strCache>
                <c:ptCount val="1"/>
                <c:pt idx="0">
                  <c:v>Škoda</c:v>
                </c:pt>
              </c:strCache>
            </c:strRef>
          </c:tx>
          <c:spPr>
            <a:solidFill>
              <a:schemeClr val="accent1"/>
            </a:solidFill>
            <a:ln>
              <a:noFill/>
            </a:ln>
            <a:effectLst/>
          </c:spPr>
          <c:dLbls>
            <c:dLbl>
              <c:idx val="0"/>
              <c:layout>
                <c:manualLayout>
                  <c:x val="-1.2731334408019993E-17"/>
                  <c:y val="-0.254629629629629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0D-4267-A45A-0570AA522676}"/>
                </c:ext>
              </c:extLst>
            </c:dLbl>
            <c:dLbl>
              <c:idx val="1"/>
              <c:layout>
                <c:manualLayout>
                  <c:x val="0"/>
                  <c:y val="-0.282407407407407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0D-4267-A45A-0570AA522676}"/>
                </c:ext>
              </c:extLst>
            </c:dLbl>
            <c:dLbl>
              <c:idx val="2"/>
              <c:layout>
                <c:manualLayout>
                  <c:x val="8.3333333333333332E-3"/>
                  <c:y val="-0.26388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0D-4267-A45A-0570AA522676}"/>
                </c:ext>
              </c:extLst>
            </c:dLbl>
            <c:dLbl>
              <c:idx val="3"/>
              <c:layout>
                <c:manualLayout>
                  <c:x val="0"/>
                  <c:y val="-0.254629629629629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0D-4267-A45A-0570AA522676}"/>
                </c:ext>
              </c:extLst>
            </c:dLbl>
            <c:dLbl>
              <c:idx val="4"/>
              <c:layout>
                <c:manualLayout>
                  <c:x val="-5.5555555555556572E-3"/>
                  <c:y val="-0.2870370370370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0D-4267-A45A-0570AA522676}"/>
                </c:ext>
              </c:extLst>
            </c:dLbl>
            <c:dLbl>
              <c:idx val="5"/>
              <c:layout>
                <c:manualLayout>
                  <c:x val="0"/>
                  <c:y val="-0.319444444444444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0D-4267-A45A-0570AA522676}"/>
                </c:ext>
              </c:extLst>
            </c:dLbl>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'Column chart'!$A$2:$A$7</c:f>
              <c:strCache>
                <c:ptCount val="6"/>
                <c:pt idx="0">
                  <c:v>January</c:v>
                </c:pt>
                <c:pt idx="1">
                  <c:v>February</c:v>
                </c:pt>
                <c:pt idx="2">
                  <c:v>March</c:v>
                </c:pt>
                <c:pt idx="3">
                  <c:v>April</c:v>
                </c:pt>
                <c:pt idx="4">
                  <c:v>May</c:v>
                </c:pt>
                <c:pt idx="5">
                  <c:v>June</c:v>
                </c:pt>
              </c:strCache>
            </c:strRef>
          </c:cat>
          <c:val>
            <c:numRef>
              <c:f>'Column chart'!$B$2:$B$7</c:f>
              <c:numCache>
                <c:formatCode>General</c:formatCode>
                <c:ptCount val="6"/>
                <c:pt idx="0">
                  <c:v>150</c:v>
                </c:pt>
                <c:pt idx="1">
                  <c:v>164</c:v>
                </c:pt>
                <c:pt idx="2">
                  <c:v>152</c:v>
                </c:pt>
                <c:pt idx="3">
                  <c:v>145</c:v>
                </c:pt>
                <c:pt idx="4">
                  <c:v>162</c:v>
                </c:pt>
                <c:pt idx="5">
                  <c:v>182</c:v>
                </c:pt>
              </c:numCache>
            </c:numRef>
          </c:val>
          <c:extLst>
            <c:ext xmlns:c16="http://schemas.microsoft.com/office/drawing/2014/chart" uri="{C3380CC4-5D6E-409C-BE32-E72D297353CC}">
              <c16:uniqueId val="{00000000-C50D-4267-A45A-0570AA522676}"/>
            </c:ext>
          </c:extLst>
        </c:ser>
        <c:dLbls>
          <c:showLegendKey val="0"/>
          <c:showVal val="1"/>
          <c:showCatName val="0"/>
          <c:showSerName val="0"/>
          <c:showPercent val="0"/>
          <c:showBubbleSize val="0"/>
        </c:dLbls>
        <c:axId val="700558304"/>
        <c:axId val="700561584"/>
      </c:areaChart>
      <c:catAx>
        <c:axId val="700558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700561584"/>
        <c:crosses val="autoZero"/>
        <c:auto val="1"/>
        <c:lblAlgn val="ctr"/>
        <c:lblOffset val="100"/>
        <c:noMultiLvlLbl val="0"/>
      </c:catAx>
      <c:valAx>
        <c:axId val="700561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pcs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70055830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119062</xdr:colOff>
      <xdr:row>14</xdr:row>
      <xdr:rowOff>19050</xdr:rowOff>
    </xdr:from>
    <xdr:to>
      <xdr:col>9</xdr:col>
      <xdr:colOff>223838</xdr:colOff>
      <xdr:row>21</xdr:row>
      <xdr:rowOff>123825</xdr:rowOff>
    </xdr:to>
    <mc:AlternateContent xmlns:mc="http://schemas.openxmlformats.org/markup-compatibility/2006" xmlns:tsle="http://schemas.microsoft.com/office/drawing/2012/timeslicer">
      <mc:Choice Requires="tsle">
        <xdr:graphicFrame macro="">
          <xdr:nvGraphicFramePr>
            <xdr:cNvPr id="4" name="Date">
              <a:extLst>
                <a:ext uri="{FF2B5EF4-FFF2-40B4-BE49-F238E27FC236}">
                  <a16:creationId xmlns:a16="http://schemas.microsoft.com/office/drawing/2014/main" id="{A347A1C5-F24B-4EC6-B1CB-BD4CFAEEB6DD}"/>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3938587" y="2552700"/>
              <a:ext cx="2695576" cy="1371600"/>
            </a:xfrm>
            <a:prstGeom prst="rect">
              <a:avLst/>
            </a:prstGeom>
            <a:solidFill>
              <a:prstClr val="white"/>
            </a:solidFill>
            <a:ln w="1">
              <a:solidFill>
                <a:prstClr val="green"/>
              </a:solidFill>
            </a:ln>
          </xdr:spPr>
          <xdr:txBody>
            <a:bodyPr vertOverflow="clip" horzOverflow="clip"/>
            <a:lstStyle/>
            <a:p>
              <a:r>
                <a:rPr lang="sk-SK" sz="1100"/>
                <a:t>Timeline: Works in Excel 2013 or higher. Do not move or resize.</a:t>
              </a:r>
            </a:p>
          </xdr:txBody>
        </xdr:sp>
      </mc:Fallback>
    </mc:AlternateContent>
    <xdr:clientData/>
  </xdr:twoCellAnchor>
  <xdr:twoCellAnchor editAs="oneCell">
    <xdr:from>
      <xdr:col>2</xdr:col>
      <xdr:colOff>80962</xdr:colOff>
      <xdr:row>14</xdr:row>
      <xdr:rowOff>14288</xdr:rowOff>
    </xdr:from>
    <xdr:to>
      <xdr:col>4</xdr:col>
      <xdr:colOff>614362</xdr:colOff>
      <xdr:row>20</xdr:row>
      <xdr:rowOff>61914</xdr:rowOff>
    </xdr:to>
    <mc:AlternateContent xmlns:mc="http://schemas.openxmlformats.org/markup-compatibility/2006" xmlns:a14="http://schemas.microsoft.com/office/drawing/2010/main">
      <mc:Choice Requires="a14">
        <xdr:graphicFrame macro="">
          <xdr:nvGraphicFramePr>
            <xdr:cNvPr id="5" name="Categories">
              <a:extLst>
                <a:ext uri="{FF2B5EF4-FFF2-40B4-BE49-F238E27FC236}">
                  <a16:creationId xmlns:a16="http://schemas.microsoft.com/office/drawing/2014/main" id="{6E6A1912-242C-4F5F-909B-E5C2B24905CB}"/>
                </a:ext>
              </a:extLst>
            </xdr:cNvPr>
            <xdr:cNvGraphicFramePr/>
          </xdr:nvGraphicFramePr>
          <xdr:xfrm>
            <a:off x="0" y="0"/>
            <a:ext cx="0" cy="0"/>
          </xdr:xfrm>
          <a:graphic>
            <a:graphicData uri="http://schemas.microsoft.com/office/drawing/2010/slicer">
              <sle:slicer xmlns:sle="http://schemas.microsoft.com/office/drawing/2010/slicer" name="Categories"/>
            </a:graphicData>
          </a:graphic>
        </xdr:graphicFrame>
      </mc:Choice>
      <mc:Fallback xmlns="">
        <xdr:sp macro="" textlink="">
          <xdr:nvSpPr>
            <xdr:cNvPr id="0" name=""/>
            <xdr:cNvSpPr>
              <a:spLocks noTextEdit="1"/>
            </xdr:cNvSpPr>
          </xdr:nvSpPr>
          <xdr:spPr>
            <a:xfrm>
              <a:off x="1957387" y="2547938"/>
              <a:ext cx="1828800" cy="1133476"/>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33337</xdr:colOff>
      <xdr:row>14</xdr:row>
      <xdr:rowOff>14287</xdr:rowOff>
    </xdr:from>
    <xdr:to>
      <xdr:col>1</xdr:col>
      <xdr:colOff>995362</xdr:colOff>
      <xdr:row>20</xdr:row>
      <xdr:rowOff>52388</xdr:rowOff>
    </xdr:to>
    <mc:AlternateContent xmlns:mc="http://schemas.openxmlformats.org/markup-compatibility/2006" xmlns:a14="http://schemas.microsoft.com/office/drawing/2010/main">
      <mc:Choice Requires="a14">
        <xdr:graphicFrame macro="">
          <xdr:nvGraphicFramePr>
            <xdr:cNvPr id="6" name="Importance">
              <a:extLst>
                <a:ext uri="{FF2B5EF4-FFF2-40B4-BE49-F238E27FC236}">
                  <a16:creationId xmlns:a16="http://schemas.microsoft.com/office/drawing/2014/main" id="{7AB4BFAB-69DA-4EAD-9482-50E085D5ED2F}"/>
                </a:ext>
              </a:extLst>
            </xdr:cNvPr>
            <xdr:cNvGraphicFramePr/>
          </xdr:nvGraphicFramePr>
          <xdr:xfrm>
            <a:off x="0" y="0"/>
            <a:ext cx="0" cy="0"/>
          </xdr:xfrm>
          <a:graphic>
            <a:graphicData uri="http://schemas.microsoft.com/office/drawing/2010/slicer">
              <sle:slicer xmlns:sle="http://schemas.microsoft.com/office/drawing/2010/slicer" name="Importance"/>
            </a:graphicData>
          </a:graphic>
        </xdr:graphicFrame>
      </mc:Choice>
      <mc:Fallback xmlns="">
        <xdr:sp macro="" textlink="">
          <xdr:nvSpPr>
            <xdr:cNvPr id="0" name=""/>
            <xdr:cNvSpPr>
              <a:spLocks noTextEdit="1"/>
            </xdr:cNvSpPr>
          </xdr:nvSpPr>
          <xdr:spPr>
            <a:xfrm>
              <a:off x="33337" y="2547937"/>
              <a:ext cx="1828800" cy="1123951"/>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421481</xdr:colOff>
      <xdr:row>0</xdr:row>
      <xdr:rowOff>66675</xdr:rowOff>
    </xdr:from>
    <xdr:to>
      <xdr:col>9</xdr:col>
      <xdr:colOff>233363</xdr:colOff>
      <xdr:row>13</xdr:row>
      <xdr:rowOff>166688</xdr:rowOff>
    </xdr:to>
    <xdr:graphicFrame macro="">
      <xdr:nvGraphicFramePr>
        <xdr:cNvPr id="7" name="Chart 6">
          <a:extLst>
            <a:ext uri="{FF2B5EF4-FFF2-40B4-BE49-F238E27FC236}">
              <a16:creationId xmlns:a16="http://schemas.microsoft.com/office/drawing/2014/main" id="{D53EB743-5B9F-429B-B3DA-980374819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130175</xdr:colOff>
      <xdr:row>7</xdr:row>
      <xdr:rowOff>73025</xdr:rowOff>
    </xdr:from>
    <xdr:to>
      <xdr:col>14</xdr:col>
      <xdr:colOff>430213</xdr:colOff>
      <xdr:row>22</xdr:row>
      <xdr:rowOff>53975</xdr:rowOff>
    </xdr:to>
    <xdr:graphicFrame macro="">
      <xdr:nvGraphicFramePr>
        <xdr:cNvPr id="2" name="Graf 4">
          <a:extLst>
            <a:ext uri="{FF2B5EF4-FFF2-40B4-BE49-F238E27FC236}">
              <a16:creationId xmlns:a16="http://schemas.microsoft.com/office/drawing/2014/main" id="{46AF2E44-E5A3-45CA-90E1-B79035119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54768</xdr:colOff>
      <xdr:row>7</xdr:row>
      <xdr:rowOff>71437</xdr:rowOff>
    </xdr:from>
    <xdr:to>
      <xdr:col>7</xdr:col>
      <xdr:colOff>92868</xdr:colOff>
      <xdr:row>22</xdr:row>
      <xdr:rowOff>100012</xdr:rowOff>
    </xdr:to>
    <xdr:graphicFrame macro="">
      <xdr:nvGraphicFramePr>
        <xdr:cNvPr id="3" name="Chart 2">
          <a:extLst>
            <a:ext uri="{FF2B5EF4-FFF2-40B4-BE49-F238E27FC236}">
              <a16:creationId xmlns:a16="http://schemas.microsoft.com/office/drawing/2014/main" id="{0F5CC060-E96E-45E2-915B-6432CB9925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án Žitniak" refreshedDate="43414.085664004633" createdVersion="6" refreshedVersion="6" minRefreshableVersion="3" recordCount="8" xr:uid="{571F239B-454A-4D28-9E3E-9E73B7421CB4}">
  <cacheSource type="worksheet">
    <worksheetSource ref="A1:E9" sheet="PivotTable"/>
  </cacheSource>
  <cacheFields count="8">
    <cacheField name="Products" numFmtId="0">
      <sharedItems count="3">
        <s v="Product 1"/>
        <s v="Product 2"/>
        <s v="Product 3"/>
      </sharedItems>
    </cacheField>
    <cacheField name="Categories" numFmtId="0">
      <sharedItems count="3">
        <s v="Category A"/>
        <s v="Category B"/>
        <s v="Category C"/>
      </sharedItems>
    </cacheField>
    <cacheField name="Importance" numFmtId="0">
      <sharedItems count="3">
        <s v="High"/>
        <s v="Low"/>
        <s v="Medium"/>
      </sharedItems>
    </cacheField>
    <cacheField name="Date" numFmtId="14">
      <sharedItems containsSemiMixedTypes="0" containsNonDate="0" containsDate="1" containsString="0" minDate="2017-10-11T00:00:00" maxDate="2018-12-18T00:00:00" count="8">
        <d v="2017-10-11T00:00:00"/>
        <d v="2017-11-17T00:00:00"/>
        <d v="2018-09-14T00:00:00"/>
        <d v="2018-12-17T00:00:00"/>
        <d v="2018-09-28T00:00:00"/>
        <d v="2018-09-01T00:00:00"/>
        <d v="2018-11-20T00:00:00"/>
        <d v="2018-12-02T00:00:00"/>
      </sharedItems>
      <fieldGroup par="7" base="3">
        <rangePr groupBy="days" startDate="2017-10-11T00:00:00" endDate="2018-12-18T00:00:00"/>
        <groupItems count="368">
          <s v="&lt;10/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2/18/2018"/>
        </groupItems>
      </fieldGroup>
    </cacheField>
    <cacheField name="Quantity" numFmtId="0">
      <sharedItems containsSemiMixedTypes="0" containsString="0" containsNumber="1" containsInteger="1" minValue="100" maxValue="300"/>
    </cacheField>
    <cacheField name="Months" numFmtId="0" databaseField="0">
      <fieldGroup base="3">
        <rangePr groupBy="months" startDate="2017-10-11T00:00:00" endDate="2018-12-18T00:00:00"/>
        <groupItems count="14">
          <s v="&lt;10/11/2017"/>
          <s v="Jan"/>
          <s v="Feb"/>
          <s v="Mar"/>
          <s v="Apr"/>
          <s v="May"/>
          <s v="Jun"/>
          <s v="Jul"/>
          <s v="Aug"/>
          <s v="Sep"/>
          <s v="Oct"/>
          <s v="Nov"/>
          <s v="Dec"/>
          <s v="&gt;12/18/2018"/>
        </groupItems>
      </fieldGroup>
    </cacheField>
    <cacheField name="Quarters" numFmtId="0" databaseField="0">
      <fieldGroup base="3">
        <rangePr groupBy="quarters" startDate="2017-10-11T00:00:00" endDate="2018-12-18T00:00:00"/>
        <groupItems count="6">
          <s v="&lt;10/11/2017"/>
          <s v="Qtr1"/>
          <s v="Qtr2"/>
          <s v="Qtr3"/>
          <s v="Qtr4"/>
          <s v="&gt;12/18/2018"/>
        </groupItems>
      </fieldGroup>
    </cacheField>
    <cacheField name="Years" numFmtId="0" databaseField="0">
      <fieldGroup base="3">
        <rangePr groupBy="years" startDate="2017-10-11T00:00:00" endDate="2018-12-18T00:00:00"/>
        <groupItems count="4">
          <s v="&lt;10/11/2017"/>
          <s v="2017"/>
          <s v="2018"/>
          <s v="&gt;12/18/2018"/>
        </groupItems>
      </fieldGroup>
    </cacheField>
  </cacheFields>
  <extLst>
    <ext xmlns:x14="http://schemas.microsoft.com/office/spreadsheetml/2009/9/main" uri="{725AE2AE-9491-48be-B2B4-4EB974FC3084}">
      <x14:pivotCacheDefinition pivotCacheId="11126283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x v="0"/>
    <n v="100"/>
  </r>
  <r>
    <x v="0"/>
    <x v="0"/>
    <x v="1"/>
    <x v="1"/>
    <n v="200"/>
  </r>
  <r>
    <x v="1"/>
    <x v="1"/>
    <x v="1"/>
    <x v="2"/>
    <n v="100"/>
  </r>
  <r>
    <x v="1"/>
    <x v="1"/>
    <x v="2"/>
    <x v="3"/>
    <n v="200"/>
  </r>
  <r>
    <x v="2"/>
    <x v="2"/>
    <x v="2"/>
    <x v="4"/>
    <n v="100"/>
  </r>
  <r>
    <x v="2"/>
    <x v="2"/>
    <x v="2"/>
    <x v="5"/>
    <n v="200"/>
  </r>
  <r>
    <x v="2"/>
    <x v="2"/>
    <x v="0"/>
    <x v="6"/>
    <n v="300"/>
  </r>
  <r>
    <x v="0"/>
    <x v="0"/>
    <x v="0"/>
    <x v="7"/>
    <n v="3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C36939-A761-4786-9CDB-7B43D92FAFC9}" name="PivotTable6" cacheId="0"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
  <location ref="A3:B10" firstHeaderRow="1" firstDataRow="1" firstDataCol="1"/>
  <pivotFields count="8">
    <pivotField axis="axisRow" showAll="0">
      <items count="4">
        <item x="0"/>
        <item x="1"/>
        <item x="2"/>
        <item t="default"/>
      </items>
    </pivotField>
    <pivotField axis="axisRow" showAll="0">
      <items count="4">
        <item x="0"/>
        <item x="1"/>
        <item x="2"/>
        <item t="default"/>
      </items>
    </pivotField>
    <pivotField showAll="0">
      <items count="4">
        <item x="0"/>
        <item x="1"/>
        <item x="2"/>
        <item t="default"/>
      </items>
    </pivotField>
    <pivotField numFmtId="14"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dataField="1" showAll="0"/>
    <pivotField showAll="0">
      <items count="15">
        <item x="0"/>
        <item x="1"/>
        <item x="2"/>
        <item x="3"/>
        <item x="4"/>
        <item x="5"/>
        <item x="6"/>
        <item x="7"/>
        <item x="8"/>
        <item x="9"/>
        <item x="10"/>
        <item x="11"/>
        <item x="12"/>
        <item x="13"/>
        <item t="default"/>
      </items>
    </pivotField>
    <pivotField showAll="0">
      <items count="7">
        <item x="1"/>
        <item x="2"/>
        <item x="3"/>
        <item x="4"/>
        <item x="5"/>
        <item x="0"/>
        <item t="default"/>
      </items>
    </pivotField>
    <pivotField showAll="0">
      <items count="5">
        <item sd="0" x="2"/>
        <item x="3"/>
        <item x="0"/>
        <item sd="0" x="1"/>
        <item t="default"/>
      </items>
    </pivotField>
  </pivotFields>
  <rowFields count="2">
    <field x="1"/>
    <field x="0"/>
  </rowFields>
  <rowItems count="7">
    <i>
      <x/>
    </i>
    <i r="1">
      <x/>
    </i>
    <i>
      <x v="1"/>
    </i>
    <i r="1">
      <x v="1"/>
    </i>
    <i>
      <x v="2"/>
    </i>
    <i r="1">
      <x v="2"/>
    </i>
    <i t="grand">
      <x/>
    </i>
  </rowItems>
  <colItems count="1">
    <i/>
  </colItems>
  <dataFields count="1">
    <dataField name="Sum of Quantity" fld="4"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ies" xr10:uid="{31317119-6BC5-4409-8F04-10D8CA8FA3A8}" sourceName="Categories">
  <pivotTables>
    <pivotTable tabId="59" name="PivotTable6"/>
  </pivotTables>
  <data>
    <tabular pivotCacheId="111262832">
      <items count="3">
        <i x="0" s="1"/>
        <i x="1"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ortance" xr10:uid="{5EAB327D-2DCA-4DB2-9F73-AF9C7B75C7B6}" sourceName="Importance">
  <pivotTables>
    <pivotTable tabId="59" name="PivotTable6"/>
  </pivotTables>
  <data>
    <tabular pivotCacheId="111262832">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ies" xr10:uid="{A730F4D5-FDE5-4B4D-A4A8-F84FD436C4B2}" cache="Slicer_Categories" caption="Categories" rowHeight="241300"/>
  <slicer name="Importance" xr10:uid="{83C40610-70E5-4BAC-9D2E-2FF2767B75F5}" cache="Slicer_Importance" caption="Importanc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84DB37-1920-4393-A97D-5292ACBE2F55}" name="Table2" displayName="Table2" ref="A1:F10" totalsRowCount="1">
  <autoFilter ref="A1:F9" xr:uid="{09AA650D-1829-44F5-B2DE-314CCC45222F}"/>
  <tableColumns count="6">
    <tableColumn id="1" xr3:uid="{FC3E8564-D803-4982-A4CD-8CD74E56A5CD}" name="Products" totalsRowLabel="Total"/>
    <tableColumn id="2" xr3:uid="{F3FD6BA7-195B-4F7C-B3B5-3D8ED2B1F8E9}" name="Categories"/>
    <tableColumn id="3" xr3:uid="{5625D973-9DA6-435A-931C-DB74586D456E}" name="Importance"/>
    <tableColumn id="4" xr3:uid="{EB82E198-2144-46AE-88F2-6B1A0FA4B4A1}" name="Date" dataDxfId="0"/>
    <tableColumn id="5" xr3:uid="{44D33EE0-8D6E-481F-BA04-18D6B41A8F6E}" name="Quantity"/>
    <tableColumn id="6" xr3:uid="{045BC070-1B60-4EA3-B3C6-F9520F3051E4}" name="Quantity in next year" totalsRowFunction="sum">
      <calculatedColumnFormula>'Format As Table'!$E2*2</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700498B5-8B0B-429A-A31C-68421F276E25}" sourceName="Date">
  <pivotTables>
    <pivotTable tabId="59" name="PivotTable6"/>
  </pivotTables>
  <state minimalRefreshVersion="6" lastRefreshVersion="6" pivotCacheId="111262832" filterType="unknown">
    <bounds startDate="2017-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0CB52793-DE7B-4B82-B444-7E67CC3F7D40}" cache="NativeTimeline_Date" caption="Date" level="2" selectionLevel="2" scrollPosition="2018-06-06T00:00:00"/>
</timeline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11/relationships/timeline" Target="../timelines/timeline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3D23-F339-446E-B18F-FF8F86776D3C}">
  <dimension ref="A1:K9"/>
  <sheetViews>
    <sheetView tabSelected="1" workbookViewId="0"/>
  </sheetViews>
  <sheetFormatPr defaultRowHeight="15" x14ac:dyDescent="0.25"/>
  <cols>
    <col min="1" max="1" width="8.28515625" bestFit="1" customWidth="1"/>
    <col min="2" max="2" width="9.28515625" style="27" bestFit="1" customWidth="1"/>
    <col min="3" max="4" width="9.7109375" bestFit="1" customWidth="1"/>
    <col min="5" max="5" width="7.7109375" bestFit="1" customWidth="1"/>
  </cols>
  <sheetData>
    <row r="1" spans="1:11" x14ac:dyDescent="0.25">
      <c r="A1" t="s">
        <v>11</v>
      </c>
      <c r="B1" s="27" t="s">
        <v>12</v>
      </c>
      <c r="C1" t="s">
        <v>13</v>
      </c>
      <c r="D1" t="s">
        <v>14</v>
      </c>
      <c r="E1" t="s">
        <v>15</v>
      </c>
      <c r="K1" t="s">
        <v>191</v>
      </c>
    </row>
    <row r="2" spans="1:11" x14ac:dyDescent="0.25">
      <c r="A2" t="s">
        <v>16</v>
      </c>
      <c r="B2" s="27" t="s">
        <v>17</v>
      </c>
      <c r="C2" t="s">
        <v>18</v>
      </c>
      <c r="D2" s="3">
        <v>43384</v>
      </c>
      <c r="E2">
        <v>100</v>
      </c>
      <c r="K2" t="s">
        <v>194</v>
      </c>
    </row>
    <row r="3" spans="1:11" x14ac:dyDescent="0.25">
      <c r="A3" t="s">
        <v>16</v>
      </c>
      <c r="B3" s="27" t="s">
        <v>17</v>
      </c>
      <c r="C3" t="s">
        <v>19</v>
      </c>
      <c r="D3" s="3">
        <v>43421</v>
      </c>
      <c r="E3">
        <v>200</v>
      </c>
      <c r="K3" t="s">
        <v>192</v>
      </c>
    </row>
    <row r="4" spans="1:11" x14ac:dyDescent="0.25">
      <c r="A4" t="s">
        <v>20</v>
      </c>
      <c r="B4" s="27" t="s">
        <v>21</v>
      </c>
      <c r="C4" t="s">
        <v>19</v>
      </c>
      <c r="D4" s="3">
        <v>43357</v>
      </c>
      <c r="E4">
        <v>100</v>
      </c>
      <c r="K4" s="38" t="s">
        <v>193</v>
      </c>
    </row>
    <row r="5" spans="1:11" x14ac:dyDescent="0.25">
      <c r="A5" t="s">
        <v>20</v>
      </c>
      <c r="B5" s="27" t="s">
        <v>21</v>
      </c>
      <c r="C5" t="s">
        <v>22</v>
      </c>
      <c r="D5" s="3">
        <v>43451</v>
      </c>
      <c r="E5">
        <v>200</v>
      </c>
      <c r="K5" s="38"/>
    </row>
    <row r="6" spans="1:11" x14ac:dyDescent="0.25">
      <c r="A6" t="s">
        <v>23</v>
      </c>
      <c r="B6" s="27" t="s">
        <v>24</v>
      </c>
      <c r="C6" t="s">
        <v>22</v>
      </c>
      <c r="D6" s="3">
        <v>43371</v>
      </c>
      <c r="E6">
        <v>100</v>
      </c>
    </row>
    <row r="7" spans="1:11" x14ac:dyDescent="0.25">
      <c r="A7" t="s">
        <v>23</v>
      </c>
      <c r="B7" s="27" t="s">
        <v>24</v>
      </c>
      <c r="C7" t="s">
        <v>22</v>
      </c>
      <c r="D7" s="3">
        <v>43344</v>
      </c>
      <c r="E7">
        <v>200</v>
      </c>
    </row>
    <row r="8" spans="1:11" x14ac:dyDescent="0.25">
      <c r="A8" t="s">
        <v>23</v>
      </c>
      <c r="B8" s="27" t="s">
        <v>24</v>
      </c>
      <c r="C8" t="s">
        <v>18</v>
      </c>
      <c r="D8" s="3">
        <v>43424</v>
      </c>
      <c r="E8">
        <v>300</v>
      </c>
    </row>
    <row r="9" spans="1:11" x14ac:dyDescent="0.25">
      <c r="A9" t="s">
        <v>16</v>
      </c>
      <c r="B9" s="27" t="s">
        <v>17</v>
      </c>
      <c r="C9" t="s">
        <v>18</v>
      </c>
      <c r="D9" s="3">
        <v>43436</v>
      </c>
      <c r="E9">
        <v>300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02CFC-5839-4B44-85CB-65C20654E36B}">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44</v>
      </c>
    </row>
    <row r="10" spans="1:11" x14ac:dyDescent="0.25">
      <c r="A10" s="40">
        <f>COUNTIFS(A2:A7,"CategoryA",C2:C7,"&gt;100")</f>
        <v>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1F84-1B90-40FC-A98A-6B10FC48B003}">
  <dimension ref="A1:C10"/>
  <sheetViews>
    <sheetView workbookViewId="0">
      <selection activeCell="C7" sqref="A1:C7"/>
    </sheetView>
  </sheetViews>
  <sheetFormatPr defaultColWidth="10.5703125" defaultRowHeight="15" x14ac:dyDescent="0.25"/>
  <sheetData>
    <row r="1" spans="1:3" x14ac:dyDescent="0.25">
      <c r="A1" s="1" t="s">
        <v>12</v>
      </c>
      <c r="B1" s="1" t="s">
        <v>11</v>
      </c>
      <c r="C1" s="1" t="s">
        <v>15</v>
      </c>
    </row>
    <row r="2" spans="1:3" x14ac:dyDescent="0.25">
      <c r="A2" t="s">
        <v>33</v>
      </c>
      <c r="B2" t="s">
        <v>34</v>
      </c>
      <c r="C2">
        <v>100</v>
      </c>
    </row>
    <row r="3" spans="1:3" x14ac:dyDescent="0.25">
      <c r="A3" t="s">
        <v>33</v>
      </c>
      <c r="B3" t="s">
        <v>35</v>
      </c>
      <c r="C3">
        <v>200</v>
      </c>
    </row>
    <row r="4" spans="1:3" x14ac:dyDescent="0.25">
      <c r="A4" t="s">
        <v>36</v>
      </c>
      <c r="B4" t="s">
        <v>34</v>
      </c>
      <c r="C4">
        <v>100</v>
      </c>
    </row>
    <row r="5" spans="1:3" x14ac:dyDescent="0.25">
      <c r="A5" t="s">
        <v>36</v>
      </c>
      <c r="B5" t="s">
        <v>35</v>
      </c>
      <c r="C5">
        <v>200</v>
      </c>
    </row>
    <row r="6" spans="1:3" x14ac:dyDescent="0.25">
      <c r="A6" t="s">
        <v>37</v>
      </c>
      <c r="B6" t="s">
        <v>34</v>
      </c>
      <c r="C6">
        <v>100</v>
      </c>
    </row>
    <row r="7" spans="1:3" x14ac:dyDescent="0.25">
      <c r="A7" t="s">
        <v>33</v>
      </c>
      <c r="B7" t="s">
        <v>38</v>
      </c>
      <c r="C7">
        <v>300</v>
      </c>
    </row>
    <row r="9" spans="1:3" x14ac:dyDescent="0.25">
      <c r="A9" s="5" t="s">
        <v>45</v>
      </c>
    </row>
    <row r="10" spans="1:3" x14ac:dyDescent="0.25">
      <c r="A10" s="40">
        <f>_xlfn.MAXIFS(C2:C7,A2:A7,"CategoryA",C2:C7,"&gt;100")</f>
        <v>300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5F8C-2208-47E3-8ECF-C5A4CBD35D66}">
  <dimension ref="A1:C10"/>
  <sheetViews>
    <sheetView workbookViewId="0">
      <selection activeCell="C7" sqref="A1:C7"/>
    </sheetView>
  </sheetViews>
  <sheetFormatPr defaultColWidth="10.5703125" defaultRowHeight="15" x14ac:dyDescent="0.25"/>
  <sheetData>
    <row r="1" spans="1:3" x14ac:dyDescent="0.25">
      <c r="A1" s="1" t="s">
        <v>12</v>
      </c>
      <c r="B1" s="1" t="s">
        <v>11</v>
      </c>
      <c r="C1" s="1" t="s">
        <v>15</v>
      </c>
    </row>
    <row r="2" spans="1:3" x14ac:dyDescent="0.25">
      <c r="A2" t="s">
        <v>33</v>
      </c>
      <c r="B2" t="s">
        <v>34</v>
      </c>
      <c r="C2">
        <v>100</v>
      </c>
    </row>
    <row r="3" spans="1:3" x14ac:dyDescent="0.25">
      <c r="A3" t="s">
        <v>33</v>
      </c>
      <c r="B3" t="s">
        <v>35</v>
      </c>
      <c r="C3">
        <v>200</v>
      </c>
    </row>
    <row r="4" spans="1:3" x14ac:dyDescent="0.25">
      <c r="A4" t="s">
        <v>36</v>
      </c>
      <c r="B4" t="s">
        <v>34</v>
      </c>
      <c r="C4">
        <v>100</v>
      </c>
    </row>
    <row r="5" spans="1:3" x14ac:dyDescent="0.25">
      <c r="A5" t="s">
        <v>36</v>
      </c>
      <c r="B5" t="s">
        <v>35</v>
      </c>
      <c r="C5">
        <v>200</v>
      </c>
    </row>
    <row r="6" spans="1:3" x14ac:dyDescent="0.25">
      <c r="A6" t="s">
        <v>37</v>
      </c>
      <c r="B6" t="s">
        <v>34</v>
      </c>
      <c r="C6">
        <v>100</v>
      </c>
    </row>
    <row r="7" spans="1:3" x14ac:dyDescent="0.25">
      <c r="A7" t="s">
        <v>33</v>
      </c>
      <c r="B7" t="s">
        <v>38</v>
      </c>
      <c r="C7">
        <v>300</v>
      </c>
    </row>
    <row r="9" spans="1:3" x14ac:dyDescent="0.25">
      <c r="A9" s="5" t="s">
        <v>44</v>
      </c>
    </row>
    <row r="10" spans="1:3" x14ac:dyDescent="0.25">
      <c r="A10" s="40">
        <f>_xlfn.MINIFS(C2:C7,A2:A7,"CategoryA",C2:C7,"&gt;100")</f>
        <v>200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D41F-2A06-47E8-BBD6-22E7E98CE563}">
  <sheetPr filterMode="1"/>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hidden="1" x14ac:dyDescent="0.25">
      <c r="A4" t="s">
        <v>36</v>
      </c>
      <c r="B4" t="s">
        <v>34</v>
      </c>
      <c r="C4">
        <v>100</v>
      </c>
      <c r="K4" s="38" t="s">
        <v>193</v>
      </c>
    </row>
    <row r="5" spans="1:11" hidden="1" x14ac:dyDescent="0.25">
      <c r="A5" t="s">
        <v>36</v>
      </c>
      <c r="B5" t="s">
        <v>35</v>
      </c>
      <c r="C5">
        <v>200</v>
      </c>
      <c r="K5" s="38"/>
    </row>
    <row r="6" spans="1:11" hidden="1" x14ac:dyDescent="0.25">
      <c r="A6" t="s">
        <v>37</v>
      </c>
      <c r="B6" t="s">
        <v>34</v>
      </c>
      <c r="C6">
        <v>100</v>
      </c>
    </row>
    <row r="7" spans="1:11" x14ac:dyDescent="0.25">
      <c r="A7" t="s">
        <v>33</v>
      </c>
      <c r="B7" t="s">
        <v>38</v>
      </c>
      <c r="C7">
        <v>300</v>
      </c>
    </row>
    <row r="9" spans="1:11" x14ac:dyDescent="0.25">
      <c r="A9" s="5" t="s">
        <v>46</v>
      </c>
    </row>
    <row r="10" spans="1:11" x14ac:dyDescent="0.25">
      <c r="A10" s="40">
        <f>SUBTOTAL(2,C:C)</f>
        <v>3</v>
      </c>
    </row>
  </sheetData>
  <autoFilter ref="A1:C7" xr:uid="{A5B2115E-6777-47FE-99E6-94A526009FF1}">
    <filterColumn colId="0">
      <filters>
        <filter val="CategoryA"/>
      </filters>
    </filterColumn>
  </autoFilter>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D5896-CFFF-4CC8-8003-24B62A9ADF55}">
  <dimension ref="A1:K9"/>
  <sheetViews>
    <sheetView zoomScaleNormal="100" workbookViewId="0">
      <selection activeCell="K3" sqref="K3"/>
    </sheetView>
  </sheetViews>
  <sheetFormatPr defaultColWidth="10.5703125" defaultRowHeight="15" x14ac:dyDescent="0.25"/>
  <cols>
    <col min="1" max="1" width="8.28515625" bestFit="1" customWidth="1"/>
    <col min="2" max="2" width="9.28515625" bestFit="1" customWidth="1"/>
    <col min="3" max="4" width="10.140625" bestFit="1" customWidth="1"/>
    <col min="5" max="5" width="7.85546875" bestFit="1" customWidth="1"/>
  </cols>
  <sheetData>
    <row r="1" spans="1:11" x14ac:dyDescent="0.25">
      <c r="A1" s="1" t="s">
        <v>11</v>
      </c>
      <c r="B1" s="1" t="s">
        <v>12</v>
      </c>
      <c r="C1" s="4" t="s">
        <v>13</v>
      </c>
      <c r="D1" s="1" t="s">
        <v>14</v>
      </c>
      <c r="E1" s="1" t="s">
        <v>15</v>
      </c>
      <c r="K1" t="s">
        <v>191</v>
      </c>
    </row>
    <row r="2" spans="1:11" x14ac:dyDescent="0.25">
      <c r="A2" t="s">
        <v>16</v>
      </c>
      <c r="B2" t="s">
        <v>17</v>
      </c>
      <c r="C2" s="2" t="s">
        <v>18</v>
      </c>
      <c r="D2" s="3">
        <v>43019</v>
      </c>
      <c r="E2">
        <v>100</v>
      </c>
      <c r="K2" t="s">
        <v>194</v>
      </c>
    </row>
    <row r="3" spans="1:11" x14ac:dyDescent="0.25">
      <c r="A3" t="s">
        <v>16</v>
      </c>
      <c r="B3" t="s">
        <v>17</v>
      </c>
      <c r="C3" s="2" t="s">
        <v>19</v>
      </c>
      <c r="D3" s="3">
        <v>43056</v>
      </c>
      <c r="E3">
        <v>200</v>
      </c>
      <c r="K3" t="s">
        <v>192</v>
      </c>
    </row>
    <row r="4" spans="1:11" x14ac:dyDescent="0.25">
      <c r="A4" t="s">
        <v>20</v>
      </c>
      <c r="B4" t="s">
        <v>21</v>
      </c>
      <c r="C4" s="2" t="s">
        <v>19</v>
      </c>
      <c r="D4" s="3">
        <v>43357</v>
      </c>
      <c r="E4">
        <v>100</v>
      </c>
      <c r="K4" s="38" t="s">
        <v>193</v>
      </c>
    </row>
    <row r="5" spans="1:11" x14ac:dyDescent="0.25">
      <c r="A5" t="s">
        <v>20</v>
      </c>
      <c r="B5" t="s">
        <v>21</v>
      </c>
      <c r="C5" s="2" t="s">
        <v>22</v>
      </c>
      <c r="D5" s="3">
        <v>43451</v>
      </c>
      <c r="E5">
        <v>200</v>
      </c>
      <c r="K5" s="38"/>
    </row>
    <row r="6" spans="1:11" x14ac:dyDescent="0.25">
      <c r="A6" t="s">
        <v>23</v>
      </c>
      <c r="B6" t="s">
        <v>24</v>
      </c>
      <c r="C6" s="2" t="s">
        <v>22</v>
      </c>
      <c r="D6" s="3">
        <v>43371</v>
      </c>
      <c r="E6">
        <v>100</v>
      </c>
    </row>
    <row r="7" spans="1:11" x14ac:dyDescent="0.25">
      <c r="A7" t="s">
        <v>23</v>
      </c>
      <c r="B7" t="s">
        <v>24</v>
      </c>
      <c r="C7" s="2" t="s">
        <v>22</v>
      </c>
      <c r="D7" s="3">
        <v>43344</v>
      </c>
      <c r="E7">
        <v>200</v>
      </c>
    </row>
    <row r="8" spans="1:11" x14ac:dyDescent="0.25">
      <c r="A8" t="s">
        <v>23</v>
      </c>
      <c r="B8" t="s">
        <v>24</v>
      </c>
      <c r="C8" s="2" t="s">
        <v>18</v>
      </c>
      <c r="D8" s="3">
        <v>43424</v>
      </c>
      <c r="E8">
        <v>300</v>
      </c>
    </row>
    <row r="9" spans="1:11" x14ac:dyDescent="0.25">
      <c r="A9" t="s">
        <v>16</v>
      </c>
      <c r="B9" t="s">
        <v>17</v>
      </c>
      <c r="C9" s="2" t="s">
        <v>18</v>
      </c>
      <c r="D9" s="3">
        <v>43436</v>
      </c>
      <c r="E9">
        <v>300</v>
      </c>
    </row>
  </sheetData>
  <pageMargins left="0.70866141732283472" right="0.70866141732283472" top="0.74803149606299213" bottom="0.74803149606299213" header="0.31496062992125984" footer="0.31496062992125984"/>
  <pageSetup paperSize="9" orientation="portrait" r:id="rId1"/>
  <headerFooter>
    <oddHeader>&amp;CCompany
Address
City
ZIP&amp;R&amp;P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8602-D35B-5E47-9394-EA02EB7B63A5}">
  <dimension ref="A1:K9"/>
  <sheetViews>
    <sheetView zoomScaleNormal="100" workbookViewId="0">
      <selection activeCell="K3" sqref="K3"/>
    </sheetView>
  </sheetViews>
  <sheetFormatPr defaultColWidth="10.5703125" defaultRowHeight="15" x14ac:dyDescent="0.25"/>
  <cols>
    <col min="1" max="1" width="8.28515625" bestFit="1" customWidth="1"/>
    <col min="2" max="2" width="9.28515625" bestFit="1" customWidth="1"/>
    <col min="3" max="4" width="10.140625" bestFit="1" customWidth="1"/>
    <col min="5" max="5" width="7.85546875" bestFit="1" customWidth="1"/>
  </cols>
  <sheetData>
    <row r="1" spans="1:11" x14ac:dyDescent="0.25">
      <c r="A1" s="1" t="s">
        <v>11</v>
      </c>
      <c r="B1" s="1" t="s">
        <v>12</v>
      </c>
      <c r="C1" s="4" t="s">
        <v>13</v>
      </c>
      <c r="D1" s="1" t="s">
        <v>14</v>
      </c>
      <c r="E1" s="1" t="s">
        <v>15</v>
      </c>
      <c r="K1" t="s">
        <v>191</v>
      </c>
    </row>
    <row r="2" spans="1:11" x14ac:dyDescent="0.25">
      <c r="A2" t="s">
        <v>16</v>
      </c>
      <c r="B2" t="s">
        <v>17</v>
      </c>
      <c r="C2" s="2" t="s">
        <v>18</v>
      </c>
      <c r="D2" s="3">
        <v>43019</v>
      </c>
      <c r="E2">
        <v>100</v>
      </c>
      <c r="K2" t="s">
        <v>194</v>
      </c>
    </row>
    <row r="3" spans="1:11" x14ac:dyDescent="0.25">
      <c r="A3" t="s">
        <v>16</v>
      </c>
      <c r="B3" t="s">
        <v>17</v>
      </c>
      <c r="C3" s="2" t="s">
        <v>19</v>
      </c>
      <c r="D3" s="3">
        <v>43056</v>
      </c>
      <c r="E3">
        <v>200</v>
      </c>
      <c r="K3" t="s">
        <v>192</v>
      </c>
    </row>
    <row r="4" spans="1:11" x14ac:dyDescent="0.25">
      <c r="A4" t="s">
        <v>20</v>
      </c>
      <c r="B4" t="s">
        <v>21</v>
      </c>
      <c r="C4" s="2" t="s">
        <v>19</v>
      </c>
      <c r="D4" s="3">
        <v>43357</v>
      </c>
      <c r="E4">
        <v>100</v>
      </c>
      <c r="K4" s="38" t="s">
        <v>193</v>
      </c>
    </row>
    <row r="5" spans="1:11" x14ac:dyDescent="0.25">
      <c r="A5" t="s">
        <v>20</v>
      </c>
      <c r="B5" t="s">
        <v>21</v>
      </c>
      <c r="C5" s="2" t="s">
        <v>22</v>
      </c>
      <c r="D5" s="3">
        <v>43451</v>
      </c>
      <c r="E5">
        <v>200</v>
      </c>
      <c r="K5" s="38"/>
    </row>
    <row r="6" spans="1:11" x14ac:dyDescent="0.25">
      <c r="A6" t="s">
        <v>23</v>
      </c>
      <c r="B6" t="s">
        <v>24</v>
      </c>
      <c r="C6" s="2" t="s">
        <v>22</v>
      </c>
      <c r="D6" s="3">
        <v>43371</v>
      </c>
      <c r="E6">
        <v>100</v>
      </c>
    </row>
    <row r="7" spans="1:11" x14ac:dyDescent="0.25">
      <c r="A7" t="s">
        <v>23</v>
      </c>
      <c r="B7" t="s">
        <v>24</v>
      </c>
      <c r="C7" s="2" t="s">
        <v>22</v>
      </c>
      <c r="D7" s="3">
        <v>43344</v>
      </c>
      <c r="E7">
        <v>200</v>
      </c>
    </row>
    <row r="8" spans="1:11" x14ac:dyDescent="0.25">
      <c r="A8" t="s">
        <v>23</v>
      </c>
      <c r="B8" t="s">
        <v>24</v>
      </c>
      <c r="C8" s="2" t="s">
        <v>18</v>
      </c>
      <c r="D8" s="3">
        <v>43424</v>
      </c>
      <c r="E8">
        <v>300</v>
      </c>
    </row>
    <row r="9" spans="1:11" x14ac:dyDescent="0.25">
      <c r="A9" t="s">
        <v>16</v>
      </c>
      <c r="B9" t="s">
        <v>17</v>
      </c>
      <c r="C9" s="2" t="s">
        <v>18</v>
      </c>
      <c r="D9" s="3">
        <v>43436</v>
      </c>
      <c r="E9">
        <v>300</v>
      </c>
    </row>
  </sheetData>
  <pageMargins left="0.70866141732283472" right="0.70866141732283472" top="0.74803149606299213" bottom="0.74803149606299213" header="0.31496062992125984" footer="0.31496062992125984"/>
  <pageSetup paperSize="9" orientation="portrait" r:id="rId1"/>
  <headerFooter>
    <oddHeader>&amp;CCompany
Address
City
ZIP&amp;R&amp;P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E621-E056-4E69-AA5A-3DEBFB562A82}">
  <dimension ref="A1:K10"/>
  <sheetViews>
    <sheetView workbookViewId="0">
      <selection activeCell="K3" sqref="K3"/>
    </sheetView>
  </sheetViews>
  <sheetFormatPr defaultRowHeight="15" x14ac:dyDescent="0.25"/>
  <cols>
    <col min="1" max="1" width="12.140625" bestFit="1" customWidth="1"/>
    <col min="2" max="2" width="14.140625" bestFit="1" customWidth="1"/>
  </cols>
  <sheetData>
    <row r="1" spans="1:11" x14ac:dyDescent="0.25">
      <c r="K1" t="s">
        <v>191</v>
      </c>
    </row>
    <row r="2" spans="1:11" x14ac:dyDescent="0.25">
      <c r="K2" t="s">
        <v>194</v>
      </c>
    </row>
    <row r="3" spans="1:11" x14ac:dyDescent="0.25">
      <c r="A3" s="41" t="s">
        <v>181</v>
      </c>
      <c r="B3" t="s">
        <v>182</v>
      </c>
      <c r="K3" t="s">
        <v>192</v>
      </c>
    </row>
    <row r="4" spans="1:11" x14ac:dyDescent="0.25">
      <c r="A4" s="42" t="s">
        <v>17</v>
      </c>
      <c r="B4">
        <v>600</v>
      </c>
      <c r="K4" s="38" t="s">
        <v>193</v>
      </c>
    </row>
    <row r="5" spans="1:11" x14ac:dyDescent="0.25">
      <c r="A5" s="43" t="s">
        <v>16</v>
      </c>
      <c r="B5">
        <v>600</v>
      </c>
      <c r="K5" s="38"/>
    </row>
    <row r="6" spans="1:11" x14ac:dyDescent="0.25">
      <c r="A6" s="42" t="s">
        <v>21</v>
      </c>
      <c r="B6">
        <v>300</v>
      </c>
    </row>
    <row r="7" spans="1:11" x14ac:dyDescent="0.25">
      <c r="A7" s="43" t="s">
        <v>20</v>
      </c>
      <c r="B7">
        <v>300</v>
      </c>
    </row>
    <row r="8" spans="1:11" x14ac:dyDescent="0.25">
      <c r="A8" s="42" t="s">
        <v>24</v>
      </c>
      <c r="B8">
        <v>600</v>
      </c>
    </row>
    <row r="9" spans="1:11" x14ac:dyDescent="0.25">
      <c r="A9" s="43" t="s">
        <v>23</v>
      </c>
      <c r="B9">
        <v>600</v>
      </c>
    </row>
    <row r="10" spans="1:11" x14ac:dyDescent="0.25">
      <c r="A10" s="42" t="s">
        <v>183</v>
      </c>
      <c r="B10">
        <v>1500</v>
      </c>
    </row>
  </sheetData>
  <pageMargins left="0.7" right="0.7" top="0.75" bottom="0.75" header="0.3" footer="0.3"/>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160E-57BA-4D79-ADEB-9D43871AAEAA}">
  <dimension ref="A1:K6"/>
  <sheetViews>
    <sheetView workbookViewId="0">
      <selection activeCell="K3" sqref="K3"/>
    </sheetView>
  </sheetViews>
  <sheetFormatPr defaultRowHeight="15" x14ac:dyDescent="0.25"/>
  <sheetData>
    <row r="1" spans="1:11" x14ac:dyDescent="0.25">
      <c r="A1" s="6" t="s">
        <v>47</v>
      </c>
      <c r="B1" s="6" t="s">
        <v>1</v>
      </c>
      <c r="C1" s="5"/>
      <c r="D1" s="6" t="s">
        <v>48</v>
      </c>
      <c r="E1" s="6" t="s">
        <v>1</v>
      </c>
      <c r="F1" s="6" t="s">
        <v>47</v>
      </c>
      <c r="G1" s="5" t="s">
        <v>49</v>
      </c>
      <c r="K1" t="s">
        <v>191</v>
      </c>
    </row>
    <row r="2" spans="1:11" x14ac:dyDescent="0.25">
      <c r="A2" s="7">
        <v>102</v>
      </c>
      <c r="B2" s="7" t="str">
        <f>LOOKUP(A2,F:F,E:E)</f>
        <v>George</v>
      </c>
      <c r="C2" s="39"/>
      <c r="D2" s="7">
        <v>1</v>
      </c>
      <c r="E2" t="s">
        <v>4</v>
      </c>
      <c r="F2" s="7">
        <v>101</v>
      </c>
      <c r="G2" s="7">
        <v>1000</v>
      </c>
      <c r="K2" t="s">
        <v>194</v>
      </c>
    </row>
    <row r="3" spans="1:11" x14ac:dyDescent="0.25">
      <c r="A3" s="7">
        <v>104</v>
      </c>
      <c r="B3" s="7" t="str">
        <f t="shared" ref="B3:B4" si="0">LOOKUP(A3,F:F,E:E)</f>
        <v>Joan</v>
      </c>
      <c r="C3" s="39"/>
      <c r="D3" s="7">
        <v>2</v>
      </c>
      <c r="E3" t="s">
        <v>7</v>
      </c>
      <c r="F3" s="7">
        <v>102</v>
      </c>
      <c r="G3" s="7">
        <v>2000</v>
      </c>
      <c r="K3" t="s">
        <v>192</v>
      </c>
    </row>
    <row r="4" spans="1:11" x14ac:dyDescent="0.25">
      <c r="A4" s="7">
        <v>106</v>
      </c>
      <c r="B4" s="7" t="str">
        <f t="shared" si="0"/>
        <v>Jessica</v>
      </c>
      <c r="C4" s="39"/>
      <c r="D4" s="7">
        <v>3</v>
      </c>
      <c r="E4" t="s">
        <v>8</v>
      </c>
      <c r="F4" s="7">
        <v>103</v>
      </c>
      <c r="G4" s="7">
        <v>1500</v>
      </c>
      <c r="K4" s="38" t="s">
        <v>193</v>
      </c>
    </row>
    <row r="5" spans="1:11" x14ac:dyDescent="0.25">
      <c r="A5" s="39"/>
      <c r="B5" s="39"/>
      <c r="C5" s="39"/>
      <c r="D5" s="7">
        <v>4</v>
      </c>
      <c r="E5" t="s">
        <v>29</v>
      </c>
      <c r="F5" s="7">
        <v>104</v>
      </c>
      <c r="G5" s="7">
        <v>2500</v>
      </c>
      <c r="K5" s="38"/>
    </row>
    <row r="6" spans="1:11" x14ac:dyDescent="0.25">
      <c r="A6" s="39"/>
      <c r="B6" s="39"/>
      <c r="C6" s="39"/>
      <c r="D6" s="7">
        <v>5</v>
      </c>
      <c r="E6" t="s">
        <v>30</v>
      </c>
      <c r="F6" s="7">
        <v>105</v>
      </c>
      <c r="G6" s="7">
        <v>3000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52DE-1A1E-4648-93FA-D44A16FA145D}">
  <dimension ref="A1:K6"/>
  <sheetViews>
    <sheetView workbookViewId="0">
      <selection activeCell="K3" sqref="K3"/>
    </sheetView>
  </sheetViews>
  <sheetFormatPr defaultRowHeight="15" x14ac:dyDescent="0.25"/>
  <sheetData>
    <row r="1" spans="1:11" ht="45" x14ac:dyDescent="0.25">
      <c r="A1" s="6" t="s">
        <v>50</v>
      </c>
      <c r="B1" s="6" t="s">
        <v>51</v>
      </c>
      <c r="C1" s="39"/>
      <c r="D1" s="6" t="s">
        <v>50</v>
      </c>
      <c r="E1" s="9" t="s">
        <v>52</v>
      </c>
      <c r="F1" s="6" t="s">
        <v>51</v>
      </c>
      <c r="K1" t="s">
        <v>191</v>
      </c>
    </row>
    <row r="2" spans="1:11" x14ac:dyDescent="0.25">
      <c r="A2" s="8" t="s">
        <v>53</v>
      </c>
      <c r="B2" s="7">
        <f>LOOKUP(A2,D:F)</f>
        <v>33000</v>
      </c>
      <c r="C2" s="39"/>
      <c r="D2" s="8" t="s">
        <v>54</v>
      </c>
      <c r="E2" s="7">
        <v>8</v>
      </c>
      <c r="F2" s="7">
        <v>45000</v>
      </c>
      <c r="K2" t="s">
        <v>194</v>
      </c>
    </row>
    <row r="3" spans="1:11" x14ac:dyDescent="0.25">
      <c r="A3" s="8" t="s">
        <v>54</v>
      </c>
      <c r="B3" s="7">
        <f t="shared" ref="B3:B4" si="0">LOOKUP(A3,D:F)</f>
        <v>45000</v>
      </c>
      <c r="C3" s="39"/>
      <c r="D3" s="8" t="s">
        <v>55</v>
      </c>
      <c r="E3" s="7">
        <v>19</v>
      </c>
      <c r="F3" s="7">
        <v>29000</v>
      </c>
      <c r="K3" t="s">
        <v>192</v>
      </c>
    </row>
    <row r="4" spans="1:11" x14ac:dyDescent="0.25">
      <c r="A4" s="8" t="s">
        <v>55</v>
      </c>
      <c r="B4" s="7">
        <f t="shared" si="0"/>
        <v>29000</v>
      </c>
      <c r="C4" s="39"/>
      <c r="D4" s="8" t="s">
        <v>53</v>
      </c>
      <c r="E4" s="7">
        <v>30</v>
      </c>
      <c r="F4" s="7">
        <v>33000</v>
      </c>
      <c r="K4" s="38" t="s">
        <v>193</v>
      </c>
    </row>
    <row r="5" spans="1:11" x14ac:dyDescent="0.25">
      <c r="A5" s="39"/>
      <c r="B5" s="39"/>
      <c r="C5" s="39"/>
      <c r="D5" s="8" t="s">
        <v>56</v>
      </c>
      <c r="E5" s="7">
        <v>25</v>
      </c>
      <c r="F5" s="7">
        <v>25000</v>
      </c>
      <c r="K5" s="38"/>
    </row>
    <row r="6" spans="1:11" x14ac:dyDescent="0.25">
      <c r="A6" s="39"/>
      <c r="B6" s="39"/>
      <c r="C6" s="39"/>
      <c r="D6" s="8" t="s">
        <v>57</v>
      </c>
      <c r="E6" s="7">
        <v>12</v>
      </c>
      <c r="F6" s="7">
        <v>35000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D9A8-3C93-484A-AE35-11E3F35B5951}">
  <dimension ref="A1:K6"/>
  <sheetViews>
    <sheetView workbookViewId="0">
      <selection activeCell="K3" sqref="K3"/>
    </sheetView>
  </sheetViews>
  <sheetFormatPr defaultRowHeight="15" x14ac:dyDescent="0.25"/>
  <cols>
    <col min="1" max="1" width="11.140625" bestFit="1" customWidth="1"/>
    <col min="2" max="2" width="11.85546875" bestFit="1" customWidth="1"/>
    <col min="3" max="3" width="4.85546875" bestFit="1" customWidth="1"/>
    <col min="5" max="5" width="5.42578125" bestFit="1" customWidth="1"/>
    <col min="6" max="6" width="11.140625" bestFit="1" customWidth="1"/>
    <col min="7" max="7" width="11.85546875" bestFit="1" customWidth="1"/>
    <col min="8" max="8" width="4.5703125" bestFit="1" customWidth="1"/>
  </cols>
  <sheetData>
    <row r="1" spans="1:11" x14ac:dyDescent="0.25">
      <c r="A1" s="6" t="s">
        <v>58</v>
      </c>
      <c r="B1" s="6" t="s">
        <v>59</v>
      </c>
      <c r="C1" s="6" t="s">
        <v>51</v>
      </c>
      <c r="D1" s="5"/>
      <c r="E1" s="6" t="s">
        <v>48</v>
      </c>
      <c r="F1" s="6" t="s">
        <v>58</v>
      </c>
      <c r="G1" s="6" t="s">
        <v>59</v>
      </c>
      <c r="H1" s="5" t="s">
        <v>51</v>
      </c>
      <c r="K1" t="s">
        <v>191</v>
      </c>
    </row>
    <row r="2" spans="1:11" x14ac:dyDescent="0.25">
      <c r="A2" s="7" t="s">
        <v>60</v>
      </c>
      <c r="B2" s="7" t="str">
        <f>VLOOKUP(A2,F:H,2,FALSE)</f>
        <v>Product4</v>
      </c>
      <c r="C2" s="7">
        <f>VLOOKUP(A2,F:H,3,FALSE)</f>
        <v>200</v>
      </c>
      <c r="D2" s="39"/>
      <c r="E2" s="7">
        <v>1</v>
      </c>
      <c r="F2" s="7" t="s">
        <v>61</v>
      </c>
      <c r="G2" t="s">
        <v>35</v>
      </c>
      <c r="H2" s="7">
        <v>100</v>
      </c>
      <c r="K2" t="s">
        <v>194</v>
      </c>
    </row>
    <row r="3" spans="1:11" x14ac:dyDescent="0.25">
      <c r="A3" s="7" t="s">
        <v>62</v>
      </c>
      <c r="B3" s="7" t="str">
        <f t="shared" ref="B3:B4" si="0">VLOOKUP(A3,F:H,2,FALSE)</f>
        <v>Product5</v>
      </c>
      <c r="C3" s="7">
        <f t="shared" ref="C3:C4" si="1">VLOOKUP(A3,F:H,3,FALSE)</f>
        <v>250</v>
      </c>
      <c r="D3" s="39"/>
      <c r="E3" s="7">
        <v>2</v>
      </c>
      <c r="F3" s="7" t="s">
        <v>60</v>
      </c>
      <c r="G3" t="s">
        <v>63</v>
      </c>
      <c r="H3" s="7">
        <v>200</v>
      </c>
      <c r="K3" t="s">
        <v>192</v>
      </c>
    </row>
    <row r="4" spans="1:11" x14ac:dyDescent="0.25">
      <c r="A4" s="7" t="s">
        <v>64</v>
      </c>
      <c r="B4" s="7" t="e">
        <f t="shared" si="0"/>
        <v>#N/A</v>
      </c>
      <c r="C4" s="7" t="e">
        <f t="shared" si="1"/>
        <v>#N/A</v>
      </c>
      <c r="D4" s="39"/>
      <c r="E4" s="7">
        <v>3</v>
      </c>
      <c r="F4" s="7" t="s">
        <v>65</v>
      </c>
      <c r="G4" t="s">
        <v>38</v>
      </c>
      <c r="H4" s="7">
        <v>150</v>
      </c>
      <c r="K4" s="38" t="s">
        <v>193</v>
      </c>
    </row>
    <row r="5" spans="1:11" x14ac:dyDescent="0.25">
      <c r="A5" s="39"/>
      <c r="B5" s="39"/>
      <c r="C5" s="39"/>
      <c r="D5" s="39"/>
      <c r="E5" s="7">
        <v>4</v>
      </c>
      <c r="F5" s="7" t="s">
        <v>62</v>
      </c>
      <c r="G5" t="s">
        <v>66</v>
      </c>
      <c r="H5" s="7">
        <v>250</v>
      </c>
      <c r="K5" s="38"/>
    </row>
    <row r="6" spans="1:11" x14ac:dyDescent="0.25">
      <c r="A6" s="39"/>
      <c r="B6" s="39"/>
      <c r="C6" s="39"/>
      <c r="D6" s="39"/>
      <c r="E6" s="7">
        <v>5</v>
      </c>
      <c r="F6" s="7" t="s">
        <v>67</v>
      </c>
      <c r="G6" t="s">
        <v>34</v>
      </c>
      <c r="H6" s="7">
        <v>300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E895-D9F4-4F3C-81A5-73AE1A577EBB}">
  <dimension ref="A1:K9"/>
  <sheetViews>
    <sheetView workbookViewId="0">
      <selection activeCell="K3" sqref="K3"/>
    </sheetView>
  </sheetViews>
  <sheetFormatPr defaultColWidth="8.85546875" defaultRowHeight="15" x14ac:dyDescent="0.25"/>
  <cols>
    <col min="2" max="2" width="11" bestFit="1" customWidth="1"/>
  </cols>
  <sheetData>
    <row r="1" spans="1:11" x14ac:dyDescent="0.25">
      <c r="A1" s="1" t="s">
        <v>1</v>
      </c>
      <c r="B1" s="1" t="s">
        <v>25</v>
      </c>
      <c r="C1" s="1" t="s">
        <v>2</v>
      </c>
      <c r="K1" t="s">
        <v>191</v>
      </c>
    </row>
    <row r="2" spans="1:11" x14ac:dyDescent="0.25">
      <c r="A2" t="s">
        <v>4</v>
      </c>
      <c r="B2" t="s">
        <v>26</v>
      </c>
      <c r="C2">
        <v>100</v>
      </c>
      <c r="K2" t="s">
        <v>194</v>
      </c>
    </row>
    <row r="3" spans="1:11" x14ac:dyDescent="0.25">
      <c r="A3" t="s">
        <v>5</v>
      </c>
      <c r="B3" t="s">
        <v>26</v>
      </c>
      <c r="C3">
        <v>200</v>
      </c>
      <c r="K3" t="s">
        <v>192</v>
      </c>
    </row>
    <row r="4" spans="1:11" x14ac:dyDescent="0.25">
      <c r="A4" t="s">
        <v>6</v>
      </c>
      <c r="B4" t="s">
        <v>27</v>
      </c>
      <c r="C4">
        <v>300</v>
      </c>
      <c r="K4" s="38" t="s">
        <v>193</v>
      </c>
    </row>
    <row r="5" spans="1:11" x14ac:dyDescent="0.25">
      <c r="A5" t="s">
        <v>7</v>
      </c>
      <c r="B5" t="s">
        <v>28</v>
      </c>
      <c r="C5">
        <v>400</v>
      </c>
      <c r="K5" s="38"/>
    </row>
    <row r="6" spans="1:11" x14ac:dyDescent="0.25">
      <c r="A6" t="s">
        <v>8</v>
      </c>
      <c r="B6" t="s">
        <v>28</v>
      </c>
      <c r="C6">
        <v>400</v>
      </c>
    </row>
    <row r="7" spans="1:11" x14ac:dyDescent="0.25">
      <c r="A7" t="s">
        <v>29</v>
      </c>
      <c r="B7" t="s">
        <v>27</v>
      </c>
      <c r="C7">
        <v>300</v>
      </c>
    </row>
    <row r="8" spans="1:11" x14ac:dyDescent="0.25">
      <c r="A8" t="s">
        <v>30</v>
      </c>
      <c r="B8" t="s">
        <v>27</v>
      </c>
      <c r="C8">
        <v>200</v>
      </c>
    </row>
    <row r="9" spans="1:11" x14ac:dyDescent="0.25">
      <c r="A9" t="s">
        <v>31</v>
      </c>
      <c r="B9" t="s">
        <v>26</v>
      </c>
      <c r="C9">
        <v>100</v>
      </c>
    </row>
  </sheetData>
  <pageMargins left="0.70866141732283472" right="0.70866141732283472" top="0.74803149606299213" bottom="0.74803149606299213" header="1.5748031496062993" footer="0.31496062992125984"/>
  <pageSetup paperSize="0" orientation="landscape" r:id="rId1"/>
  <headerFooter>
    <oddHeader xml:space="preserve">&amp;CHlavička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56FF-5CDE-4486-980B-110C29F8C322}">
  <dimension ref="A1:K6"/>
  <sheetViews>
    <sheetView workbookViewId="0">
      <selection activeCell="K3" sqref="K3"/>
    </sheetView>
  </sheetViews>
  <sheetFormatPr defaultRowHeight="15" x14ac:dyDescent="0.25"/>
  <cols>
    <col min="1" max="1" width="13.28515625" bestFit="1" customWidth="1"/>
    <col min="4" max="4" width="16.140625" bestFit="1" customWidth="1"/>
    <col min="5" max="5" width="11" bestFit="1" customWidth="1"/>
  </cols>
  <sheetData>
    <row r="1" spans="1:11" x14ac:dyDescent="0.25">
      <c r="A1" s="10" t="s">
        <v>68</v>
      </c>
      <c r="B1" s="10" t="s">
        <v>69</v>
      </c>
      <c r="C1" s="39"/>
      <c r="D1" s="11" t="s">
        <v>70</v>
      </c>
      <c r="E1" s="11" t="s">
        <v>69</v>
      </c>
      <c r="K1" t="s">
        <v>191</v>
      </c>
    </row>
    <row r="2" spans="1:11" x14ac:dyDescent="0.25">
      <c r="A2" s="14">
        <v>1820</v>
      </c>
      <c r="B2" s="12"/>
      <c r="C2" s="39"/>
      <c r="D2" s="13" t="s">
        <v>71</v>
      </c>
      <c r="E2" s="12">
        <v>0.2</v>
      </c>
      <c r="K2" t="s">
        <v>194</v>
      </c>
    </row>
    <row r="3" spans="1:11" x14ac:dyDescent="0.25">
      <c r="A3" s="39"/>
      <c r="B3" s="39"/>
      <c r="C3" s="39"/>
      <c r="D3" s="13">
        <v>1000</v>
      </c>
      <c r="E3" s="12">
        <v>0.15</v>
      </c>
      <c r="K3" t="s">
        <v>192</v>
      </c>
    </row>
    <row r="4" spans="1:11" x14ac:dyDescent="0.25">
      <c r="A4" s="39"/>
      <c r="B4" s="39"/>
      <c r="C4" s="39"/>
      <c r="D4" s="13">
        <v>2000</v>
      </c>
      <c r="E4" s="12">
        <v>0.1</v>
      </c>
      <c r="K4" s="38" t="s">
        <v>193</v>
      </c>
    </row>
    <row r="5" spans="1:11" x14ac:dyDescent="0.25">
      <c r="A5" s="39"/>
      <c r="B5" s="39"/>
      <c r="C5" s="39"/>
      <c r="D5" s="13">
        <v>5000</v>
      </c>
      <c r="E5" s="12">
        <v>0.05</v>
      </c>
      <c r="K5" s="38"/>
    </row>
    <row r="6" spans="1:11" x14ac:dyDescent="0.25">
      <c r="A6" s="39"/>
      <c r="B6" s="39"/>
      <c r="C6" s="39"/>
      <c r="D6" s="13">
        <v>10000</v>
      </c>
      <c r="E6" s="12">
        <v>0.02</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2E85F-C002-4749-B1AD-F1F732AC1C4C}">
  <dimension ref="A1:K5"/>
  <sheetViews>
    <sheetView workbookViewId="0">
      <selection activeCell="K3" sqref="K3"/>
    </sheetView>
  </sheetViews>
  <sheetFormatPr defaultRowHeight="15" x14ac:dyDescent="0.25"/>
  <cols>
    <col min="1" max="1" width="11.42578125" bestFit="1" customWidth="1"/>
  </cols>
  <sheetData>
    <row r="1" spans="1:11" x14ac:dyDescent="0.25">
      <c r="A1" s="6" t="s">
        <v>72</v>
      </c>
      <c r="B1" s="6" t="s">
        <v>51</v>
      </c>
      <c r="C1" s="39"/>
      <c r="D1" s="39"/>
      <c r="E1" s="39"/>
      <c r="K1" t="s">
        <v>191</v>
      </c>
    </row>
    <row r="2" spans="1:11" x14ac:dyDescent="0.25">
      <c r="A2" s="8" t="s">
        <v>73</v>
      </c>
      <c r="B2" s="7">
        <f>HLOOKUP(A2,4:5,2,FALSE)</f>
        <v>50</v>
      </c>
      <c r="C2" s="39"/>
      <c r="D2" s="39"/>
      <c r="E2" s="39"/>
      <c r="K2" t="s">
        <v>194</v>
      </c>
    </row>
    <row r="3" spans="1:11" x14ac:dyDescent="0.25">
      <c r="A3" s="39"/>
      <c r="B3" s="39"/>
      <c r="C3" s="39"/>
      <c r="D3" s="39"/>
      <c r="E3" s="39"/>
      <c r="K3" t="s">
        <v>192</v>
      </c>
    </row>
    <row r="4" spans="1:11" x14ac:dyDescent="0.25">
      <c r="A4" s="6" t="s">
        <v>72</v>
      </c>
      <c r="B4" s="8" t="s">
        <v>74</v>
      </c>
      <c r="C4" s="8" t="s">
        <v>75</v>
      </c>
      <c r="D4" s="8" t="s">
        <v>73</v>
      </c>
      <c r="E4" s="8" t="s">
        <v>76</v>
      </c>
      <c r="K4" s="38" t="s">
        <v>193</v>
      </c>
    </row>
    <row r="5" spans="1:11" x14ac:dyDescent="0.25">
      <c r="A5" s="6" t="s">
        <v>51</v>
      </c>
      <c r="B5" s="7">
        <v>25</v>
      </c>
      <c r="C5" s="7">
        <v>35</v>
      </c>
      <c r="D5" s="7">
        <v>50</v>
      </c>
      <c r="E5" s="7">
        <v>45</v>
      </c>
      <c r="K5" s="38"/>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E0A9B-2A5B-4253-B67D-51E463DE62B8}">
  <dimension ref="A1:K13"/>
  <sheetViews>
    <sheetView workbookViewId="0">
      <selection activeCell="K3" sqref="K3"/>
    </sheetView>
  </sheetViews>
  <sheetFormatPr defaultRowHeight="15" x14ac:dyDescent="0.25"/>
  <cols>
    <col min="1" max="1" width="12.5703125" bestFit="1" customWidth="1"/>
  </cols>
  <sheetData>
    <row r="1" spans="1:11" x14ac:dyDescent="0.25">
      <c r="A1" s="6" t="s">
        <v>77</v>
      </c>
      <c r="B1" s="6" t="s">
        <v>48</v>
      </c>
      <c r="C1" s="39"/>
      <c r="D1" s="6" t="s">
        <v>78</v>
      </c>
      <c r="K1" t="s">
        <v>191</v>
      </c>
    </row>
    <row r="2" spans="1:11" x14ac:dyDescent="0.25">
      <c r="A2" s="8" t="s">
        <v>79</v>
      </c>
      <c r="B2" s="7">
        <f>MATCH(A2,D2:D13,0)</f>
        <v>8</v>
      </c>
      <c r="C2" s="39"/>
      <c r="D2" s="8" t="s">
        <v>80</v>
      </c>
      <c r="K2" t="s">
        <v>194</v>
      </c>
    </row>
    <row r="3" spans="1:11" x14ac:dyDescent="0.25">
      <c r="A3" s="39"/>
      <c r="B3" s="39"/>
      <c r="C3" s="39"/>
      <c r="D3" s="8" t="s">
        <v>81</v>
      </c>
      <c r="K3" t="s">
        <v>192</v>
      </c>
    </row>
    <row r="4" spans="1:11" x14ac:dyDescent="0.25">
      <c r="A4" s="39"/>
      <c r="B4" s="39"/>
      <c r="C4" s="39"/>
      <c r="D4" s="8" t="s">
        <v>82</v>
      </c>
      <c r="K4" s="38" t="s">
        <v>193</v>
      </c>
    </row>
    <row r="5" spans="1:11" x14ac:dyDescent="0.25">
      <c r="A5" s="39"/>
      <c r="B5" s="39"/>
      <c r="C5" s="39"/>
      <c r="D5" s="8" t="s">
        <v>83</v>
      </c>
      <c r="K5" s="38"/>
    </row>
    <row r="6" spans="1:11" x14ac:dyDescent="0.25">
      <c r="A6" s="39"/>
      <c r="B6" s="39"/>
      <c r="C6" s="39"/>
      <c r="D6" s="8" t="s">
        <v>84</v>
      </c>
    </row>
    <row r="7" spans="1:11" x14ac:dyDescent="0.25">
      <c r="A7" s="39"/>
      <c r="B7" s="39"/>
      <c r="C7" s="39"/>
      <c r="D7" s="8" t="s">
        <v>85</v>
      </c>
    </row>
    <row r="8" spans="1:11" x14ac:dyDescent="0.25">
      <c r="A8" s="39"/>
      <c r="B8" s="39"/>
      <c r="C8" s="39"/>
      <c r="D8" s="8" t="s">
        <v>86</v>
      </c>
    </row>
    <row r="9" spans="1:11" x14ac:dyDescent="0.25">
      <c r="D9" s="8" t="s">
        <v>79</v>
      </c>
    </row>
    <row r="10" spans="1:11" x14ac:dyDescent="0.25">
      <c r="D10" s="8" t="s">
        <v>87</v>
      </c>
    </row>
    <row r="11" spans="1:11" x14ac:dyDescent="0.25">
      <c r="D11" s="8" t="s">
        <v>88</v>
      </c>
    </row>
    <row r="12" spans="1:11" x14ac:dyDescent="0.25">
      <c r="D12" s="8" t="s">
        <v>89</v>
      </c>
    </row>
    <row r="13" spans="1:11" x14ac:dyDescent="0.25">
      <c r="D13" s="8" t="s">
        <v>90</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2294-98DC-45F9-BFD6-D6579B8BFBEE}">
  <dimension ref="A1:M5"/>
  <sheetViews>
    <sheetView workbookViewId="0">
      <selection activeCell="K3" sqref="K3"/>
    </sheetView>
  </sheetViews>
  <sheetFormatPr defaultRowHeight="15" x14ac:dyDescent="0.25"/>
  <cols>
    <col min="1" max="1" width="6.28515625" bestFit="1" customWidth="1"/>
    <col min="2" max="2" width="9" bestFit="1" customWidth="1"/>
    <col min="3" max="3" width="7.7109375" bestFit="1" customWidth="1"/>
    <col min="4" max="4" width="5.85546875" bestFit="1" customWidth="1"/>
    <col min="5" max="5" width="4.42578125" bestFit="1" customWidth="1"/>
    <col min="6" max="6" width="4.140625" bestFit="1" customWidth="1"/>
    <col min="7" max="7" width="4.28515625" bestFit="1" customWidth="1"/>
    <col min="8" max="8" width="3.7109375" bestFit="1" customWidth="1"/>
    <col min="9" max="9" width="6.140625" bestFit="1" customWidth="1"/>
    <col min="10" max="10" width="9.28515625" bestFit="1" customWidth="1"/>
    <col min="11" max="11" width="7" bestFit="1" customWidth="1"/>
    <col min="12" max="12" width="9" bestFit="1" customWidth="1"/>
    <col min="13" max="13" width="8.7109375" bestFit="1" customWidth="1"/>
  </cols>
  <sheetData>
    <row r="1" spans="1:13" x14ac:dyDescent="0.25">
      <c r="A1" s="6" t="s">
        <v>77</v>
      </c>
      <c r="B1" s="8" t="s">
        <v>89</v>
      </c>
      <c r="C1" s="39"/>
      <c r="D1" s="39"/>
      <c r="E1" s="39"/>
      <c r="F1" s="39"/>
      <c r="G1" s="39"/>
      <c r="H1" s="39"/>
      <c r="K1" t="s">
        <v>191</v>
      </c>
    </row>
    <row r="2" spans="1:13" x14ac:dyDescent="0.25">
      <c r="A2" s="6" t="s">
        <v>48</v>
      </c>
      <c r="B2" s="7">
        <f>MATCH(B1,B4:M4,0)</f>
        <v>11</v>
      </c>
      <c r="C2" s="39"/>
      <c r="D2" s="39"/>
      <c r="E2" s="39"/>
      <c r="F2" s="39"/>
      <c r="G2" s="39"/>
      <c r="H2" s="39"/>
      <c r="K2" t="s">
        <v>194</v>
      </c>
    </row>
    <row r="3" spans="1:13" x14ac:dyDescent="0.25">
      <c r="A3" s="39"/>
      <c r="B3" s="39"/>
      <c r="C3" s="39"/>
      <c r="D3" s="39"/>
      <c r="E3" s="39"/>
      <c r="F3" s="39"/>
      <c r="G3" s="39"/>
      <c r="H3" s="39"/>
      <c r="K3" t="s">
        <v>192</v>
      </c>
    </row>
    <row r="4" spans="1:13" x14ac:dyDescent="0.25">
      <c r="A4" s="6" t="s">
        <v>78</v>
      </c>
      <c r="B4" s="8" t="s">
        <v>80</v>
      </c>
      <c r="C4" s="8" t="s">
        <v>81</v>
      </c>
      <c r="D4" s="8" t="s">
        <v>82</v>
      </c>
      <c r="E4" s="8" t="s">
        <v>83</v>
      </c>
      <c r="F4" s="8" t="s">
        <v>84</v>
      </c>
      <c r="G4" s="8" t="s">
        <v>85</v>
      </c>
      <c r="H4" s="8" t="s">
        <v>86</v>
      </c>
      <c r="I4" s="8" t="s">
        <v>79</v>
      </c>
      <c r="J4" s="8" t="s">
        <v>87</v>
      </c>
      <c r="K4" s="38" t="s">
        <v>193</v>
      </c>
      <c r="L4" s="8" t="s">
        <v>89</v>
      </c>
      <c r="M4" s="8" t="s">
        <v>90</v>
      </c>
    </row>
    <row r="5" spans="1:13" x14ac:dyDescent="0.25">
      <c r="K5" s="38"/>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B2A56-10A7-4C86-A0E4-170BFB5F687B}">
  <dimension ref="A1:K9"/>
  <sheetViews>
    <sheetView workbookViewId="0">
      <selection activeCell="K3" sqref="K3"/>
    </sheetView>
  </sheetViews>
  <sheetFormatPr defaultRowHeight="15" x14ac:dyDescent="0.25"/>
  <sheetData>
    <row r="1" spans="1:11" x14ac:dyDescent="0.25">
      <c r="A1" s="6" t="s">
        <v>77</v>
      </c>
      <c r="B1" s="6" t="s">
        <v>91</v>
      </c>
      <c r="C1" s="39"/>
      <c r="D1" s="39"/>
      <c r="E1" s="39"/>
      <c r="F1" s="6" t="s">
        <v>34</v>
      </c>
      <c r="G1" s="6" t="s">
        <v>35</v>
      </c>
      <c r="H1" s="6" t="s">
        <v>38</v>
      </c>
      <c r="K1" t="s">
        <v>191</v>
      </c>
    </row>
    <row r="2" spans="1:11" x14ac:dyDescent="0.25">
      <c r="A2" s="8" t="s">
        <v>83</v>
      </c>
      <c r="B2" s="8" t="s">
        <v>34</v>
      </c>
      <c r="C2" s="39"/>
      <c r="D2" s="39"/>
      <c r="E2" s="6" t="s">
        <v>80</v>
      </c>
      <c r="F2" s="7">
        <v>150</v>
      </c>
      <c r="G2" s="7">
        <v>180</v>
      </c>
      <c r="H2" s="7">
        <v>210</v>
      </c>
      <c r="K2" t="s">
        <v>194</v>
      </c>
    </row>
    <row r="3" spans="1:11" x14ac:dyDescent="0.25">
      <c r="A3" s="39"/>
      <c r="B3" s="39"/>
      <c r="C3" s="39"/>
      <c r="D3" s="39"/>
      <c r="E3" s="6" t="s">
        <v>81</v>
      </c>
      <c r="F3" s="7">
        <v>130</v>
      </c>
      <c r="G3" s="7">
        <v>100</v>
      </c>
      <c r="H3" s="7">
        <v>80</v>
      </c>
      <c r="K3" t="s">
        <v>192</v>
      </c>
    </row>
    <row r="4" spans="1:11" ht="60" x14ac:dyDescent="0.25">
      <c r="A4" s="10" t="s">
        <v>92</v>
      </c>
      <c r="B4" s="10" t="s">
        <v>93</v>
      </c>
      <c r="C4" s="10" t="s">
        <v>15</v>
      </c>
      <c r="D4" s="39"/>
      <c r="E4" s="6" t="s">
        <v>82</v>
      </c>
      <c r="F4" s="7">
        <v>100</v>
      </c>
      <c r="G4" s="7">
        <v>160</v>
      </c>
      <c r="H4" s="7">
        <v>120</v>
      </c>
      <c r="K4" s="38" t="s">
        <v>193</v>
      </c>
    </row>
    <row r="5" spans="1:11" x14ac:dyDescent="0.25">
      <c r="A5" s="7">
        <f>MATCH(A2,E2:E7,0)</f>
        <v>4</v>
      </c>
      <c r="B5" s="7">
        <f>MATCH(B2,F1:H1,0)</f>
        <v>1</v>
      </c>
      <c r="C5" s="7">
        <f>INDEX(F2:H7,A5,B5)</f>
        <v>90</v>
      </c>
      <c r="D5" s="39"/>
      <c r="E5" s="6" t="s">
        <v>83</v>
      </c>
      <c r="F5" s="7">
        <v>90</v>
      </c>
      <c r="G5" s="7">
        <v>130</v>
      </c>
      <c r="H5" s="7">
        <v>170</v>
      </c>
      <c r="K5" s="38"/>
    </row>
    <row r="6" spans="1:11" x14ac:dyDescent="0.25">
      <c r="A6" s="39"/>
      <c r="B6" s="39"/>
      <c r="C6" s="39"/>
      <c r="D6" s="39"/>
      <c r="E6" s="6" t="s">
        <v>84</v>
      </c>
      <c r="F6" s="7">
        <v>40</v>
      </c>
      <c r="G6" s="7">
        <v>140</v>
      </c>
      <c r="H6" s="7">
        <v>190</v>
      </c>
    </row>
    <row r="7" spans="1:11" x14ac:dyDescent="0.25">
      <c r="A7" s="39"/>
      <c r="B7" s="39"/>
      <c r="C7" s="39"/>
      <c r="D7" s="39"/>
      <c r="E7" s="6" t="s">
        <v>85</v>
      </c>
      <c r="F7" s="7">
        <v>190</v>
      </c>
      <c r="G7" s="7">
        <v>150</v>
      </c>
      <c r="H7" s="7">
        <v>170</v>
      </c>
    </row>
    <row r="8" spans="1:11" x14ac:dyDescent="0.25">
      <c r="A8" s="39"/>
      <c r="B8" s="39"/>
      <c r="C8" s="39"/>
      <c r="D8" s="39"/>
      <c r="E8" s="6"/>
      <c r="F8" s="7"/>
      <c r="G8" s="7"/>
      <c r="H8" s="7"/>
    </row>
    <row r="9" spans="1:11" x14ac:dyDescent="0.25">
      <c r="E9" s="6"/>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5A5E-27BF-4D9B-8BB6-2817AA8D683E}">
  <dimension ref="A1:K6"/>
  <sheetViews>
    <sheetView workbookViewId="0">
      <selection activeCell="K3" sqref="K3"/>
    </sheetView>
  </sheetViews>
  <sheetFormatPr defaultRowHeight="15" x14ac:dyDescent="0.25"/>
  <cols>
    <col min="1" max="1" width="10" bestFit="1" customWidth="1"/>
    <col min="3" max="3" width="10.5703125" bestFit="1" customWidth="1"/>
    <col min="6" max="6" width="11.5703125" bestFit="1" customWidth="1"/>
  </cols>
  <sheetData>
    <row r="1" spans="1:11" x14ac:dyDescent="0.25">
      <c r="A1" s="6" t="s">
        <v>1</v>
      </c>
      <c r="B1" s="6" t="s">
        <v>94</v>
      </c>
      <c r="C1" s="6" t="s">
        <v>95</v>
      </c>
      <c r="D1" s="39"/>
      <c r="E1" s="6" t="s">
        <v>96</v>
      </c>
      <c r="F1" s="6"/>
      <c r="K1" t="s">
        <v>191</v>
      </c>
    </row>
    <row r="2" spans="1:11" x14ac:dyDescent="0.25">
      <c r="A2" s="8" t="s">
        <v>4</v>
      </c>
      <c r="B2" s="7">
        <v>4</v>
      </c>
      <c r="C2" s="8" t="str">
        <f>CHOOSE(B2,$F$2,$F$3,$F$4,$F$5,$F$6)</f>
        <v>Poor</v>
      </c>
      <c r="D2" s="39"/>
      <c r="E2" s="7">
        <v>1</v>
      </c>
      <c r="F2" s="8" t="s">
        <v>97</v>
      </c>
      <c r="K2" t="s">
        <v>194</v>
      </c>
    </row>
    <row r="3" spans="1:11" x14ac:dyDescent="0.25">
      <c r="A3" s="8" t="s">
        <v>7</v>
      </c>
      <c r="B3" s="7">
        <v>1</v>
      </c>
      <c r="C3" s="8" t="str">
        <f t="shared" ref="C3:C6" si="0">CHOOSE(B3,$F$2,$F$3,$F$4,$F$5,$F$6)</f>
        <v>Best</v>
      </c>
      <c r="D3" s="39"/>
      <c r="E3" s="7">
        <v>2</v>
      </c>
      <c r="F3" s="8" t="s">
        <v>98</v>
      </c>
      <c r="K3" t="s">
        <v>192</v>
      </c>
    </row>
    <row r="4" spans="1:11" x14ac:dyDescent="0.25">
      <c r="A4" s="8" t="s">
        <v>8</v>
      </c>
      <c r="B4" s="7">
        <v>2</v>
      </c>
      <c r="C4" s="8" t="str">
        <f t="shared" si="0"/>
        <v>Fine</v>
      </c>
      <c r="D4" s="39"/>
      <c r="E4" s="7">
        <v>3</v>
      </c>
      <c r="F4" s="8" t="s">
        <v>99</v>
      </c>
      <c r="K4" s="38" t="s">
        <v>193</v>
      </c>
    </row>
    <row r="5" spans="1:11" x14ac:dyDescent="0.25">
      <c r="A5" s="8" t="s">
        <v>29</v>
      </c>
      <c r="B5" s="7">
        <v>1</v>
      </c>
      <c r="C5" s="8" t="str">
        <f t="shared" si="0"/>
        <v>Best</v>
      </c>
      <c r="D5" s="39"/>
      <c r="E5" s="7">
        <v>4</v>
      </c>
      <c r="F5" s="8" t="s">
        <v>100</v>
      </c>
      <c r="K5" s="38"/>
    </row>
    <row r="6" spans="1:11" x14ac:dyDescent="0.25">
      <c r="A6" s="8" t="s">
        <v>30</v>
      </c>
      <c r="B6" s="7">
        <v>1</v>
      </c>
      <c r="C6" s="8" t="str">
        <f t="shared" si="0"/>
        <v>Best</v>
      </c>
      <c r="D6" s="39"/>
      <c r="E6" s="7">
        <v>5</v>
      </c>
      <c r="F6" s="8" t="s">
        <v>101</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E955E-321E-4F7F-8EBF-A029E6A1B2CA}">
  <dimension ref="A1:K6"/>
  <sheetViews>
    <sheetView workbookViewId="0">
      <selection activeCell="K3" sqref="K3"/>
    </sheetView>
  </sheetViews>
  <sheetFormatPr defaultRowHeight="15" x14ac:dyDescent="0.25"/>
  <cols>
    <col min="3" max="3" width="16.28515625" bestFit="1" customWidth="1"/>
  </cols>
  <sheetData>
    <row r="1" spans="1:11" x14ac:dyDescent="0.25">
      <c r="A1" s="5" t="s">
        <v>1</v>
      </c>
      <c r="B1" s="5" t="s">
        <v>102</v>
      </c>
      <c r="C1" s="5" t="s">
        <v>9</v>
      </c>
      <c r="K1" t="s">
        <v>191</v>
      </c>
    </row>
    <row r="2" spans="1:11" x14ac:dyDescent="0.25">
      <c r="A2" t="s">
        <v>103</v>
      </c>
      <c r="B2" t="s">
        <v>104</v>
      </c>
      <c r="C2" t="str">
        <f>_xlfn.CONCAT(A2," ",B2)</f>
        <v>Steve Davis</v>
      </c>
      <c r="K2" t="s">
        <v>194</v>
      </c>
    </row>
    <row r="3" spans="1:11" x14ac:dyDescent="0.25">
      <c r="A3" t="s">
        <v>105</v>
      </c>
      <c r="B3" t="s">
        <v>104</v>
      </c>
      <c r="C3" t="str">
        <f t="shared" ref="C3:C6" si="0">_xlfn.CONCAT(A3," ",B3)</f>
        <v>Juliet Davis</v>
      </c>
      <c r="K3" t="s">
        <v>192</v>
      </c>
    </row>
    <row r="4" spans="1:11" x14ac:dyDescent="0.25">
      <c r="A4" t="s">
        <v>106</v>
      </c>
      <c r="B4" t="s">
        <v>107</v>
      </c>
      <c r="C4" t="str">
        <f t="shared" si="0"/>
        <v>Myfanwy Dennis</v>
      </c>
      <c r="K4" s="38" t="s">
        <v>193</v>
      </c>
    </row>
    <row r="5" spans="1:11" x14ac:dyDescent="0.25">
      <c r="A5" t="s">
        <v>108</v>
      </c>
      <c r="B5" t="s">
        <v>109</v>
      </c>
      <c r="C5" t="str">
        <f t="shared" si="0"/>
        <v>Gwen Drury</v>
      </c>
      <c r="K5" s="38"/>
    </row>
    <row r="6" spans="1:11" x14ac:dyDescent="0.25">
      <c r="A6" t="s">
        <v>110</v>
      </c>
      <c r="B6" t="s">
        <v>111</v>
      </c>
      <c r="C6" t="str">
        <f t="shared" si="0"/>
        <v>Ryu Evans</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2EEB-B4FE-4787-9FDB-D2FC2F70DBD2}">
  <dimension ref="A1:K5"/>
  <sheetViews>
    <sheetView workbookViewId="0">
      <selection activeCell="K3" sqref="K3"/>
    </sheetView>
  </sheetViews>
  <sheetFormatPr defaultRowHeight="15" x14ac:dyDescent="0.25"/>
  <cols>
    <col min="2" max="2" width="23" bestFit="1" customWidth="1"/>
  </cols>
  <sheetData>
    <row r="1" spans="1:11" x14ac:dyDescent="0.25">
      <c r="A1" s="28" t="s">
        <v>112</v>
      </c>
      <c r="B1" s="28" t="s">
        <v>113</v>
      </c>
      <c r="K1" t="s">
        <v>191</v>
      </c>
    </row>
    <row r="2" spans="1:11" x14ac:dyDescent="0.25">
      <c r="A2" s="29" t="s">
        <v>114</v>
      </c>
      <c r="B2" s="29" t="str">
        <f>_xlfn.CONCAT("-START-",A2:A5,"-END-")</f>
        <v>-START-ABCD-END-</v>
      </c>
      <c r="K2" t="s">
        <v>194</v>
      </c>
    </row>
    <row r="3" spans="1:11" x14ac:dyDescent="0.25">
      <c r="A3" s="29" t="s">
        <v>115</v>
      </c>
      <c r="B3" s="29"/>
      <c r="K3" t="s">
        <v>192</v>
      </c>
    </row>
    <row r="4" spans="1:11" x14ac:dyDescent="0.25">
      <c r="A4" s="29" t="s">
        <v>116</v>
      </c>
      <c r="B4" s="29"/>
      <c r="K4" s="38" t="s">
        <v>193</v>
      </c>
    </row>
    <row r="5" spans="1:11" x14ac:dyDescent="0.25">
      <c r="A5" s="29" t="s">
        <v>117</v>
      </c>
      <c r="B5" s="29"/>
      <c r="K5" s="38"/>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2EC-8C2C-413C-8FAA-0097D5131657}">
  <dimension ref="A1:K6"/>
  <sheetViews>
    <sheetView workbookViewId="0">
      <selection activeCell="K3" sqref="K3"/>
    </sheetView>
  </sheetViews>
  <sheetFormatPr defaultRowHeight="15" x14ac:dyDescent="0.25"/>
  <cols>
    <col min="1" max="1" width="11.5703125" bestFit="1" customWidth="1"/>
    <col min="2" max="2" width="9.85546875" bestFit="1" customWidth="1"/>
    <col min="3" max="3" width="10.5703125" bestFit="1" customWidth="1"/>
  </cols>
  <sheetData>
    <row r="1" spans="1:11" x14ac:dyDescent="0.25">
      <c r="A1" s="6" t="s">
        <v>118</v>
      </c>
      <c r="B1" s="6" t="s">
        <v>119</v>
      </c>
      <c r="C1" s="6" t="s">
        <v>120</v>
      </c>
      <c r="K1" t="s">
        <v>191</v>
      </c>
    </row>
    <row r="2" spans="1:11" x14ac:dyDescent="0.25">
      <c r="A2" s="8" t="s">
        <v>121</v>
      </c>
      <c r="B2" s="8" t="s">
        <v>122</v>
      </c>
      <c r="C2" s="7">
        <f>FIND(B2,A2,1)</f>
        <v>4</v>
      </c>
      <c r="K2" t="s">
        <v>194</v>
      </c>
    </row>
    <row r="3" spans="1:11" x14ac:dyDescent="0.25">
      <c r="A3" s="8" t="s">
        <v>123</v>
      </c>
      <c r="B3" s="8" t="s">
        <v>124</v>
      </c>
      <c r="C3" s="7">
        <f t="shared" ref="C3:C6" si="0">FIND(B3,A3,1)</f>
        <v>8</v>
      </c>
      <c r="K3" t="s">
        <v>192</v>
      </c>
    </row>
    <row r="4" spans="1:11" x14ac:dyDescent="0.25">
      <c r="A4" s="8" t="s">
        <v>28</v>
      </c>
      <c r="B4" s="8" t="s">
        <v>125</v>
      </c>
      <c r="C4" s="7" t="e">
        <f t="shared" si="0"/>
        <v>#VALUE!</v>
      </c>
      <c r="K4" s="38" t="s">
        <v>193</v>
      </c>
    </row>
    <row r="5" spans="1:11" x14ac:dyDescent="0.25">
      <c r="A5" s="8" t="s">
        <v>126</v>
      </c>
      <c r="B5" s="8" t="s">
        <v>127</v>
      </c>
      <c r="C5" s="7">
        <f t="shared" si="0"/>
        <v>3</v>
      </c>
      <c r="K5" s="38"/>
    </row>
    <row r="6" spans="1:11" x14ac:dyDescent="0.25">
      <c r="A6" s="8" t="s">
        <v>128</v>
      </c>
      <c r="B6" s="8" t="s">
        <v>129</v>
      </c>
      <c r="C6" s="7" t="e">
        <f t="shared" si="0"/>
        <v>#VALUE!</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5E22-3248-41E9-A81B-F716948AA92E}">
  <dimension ref="A1:K5"/>
  <sheetViews>
    <sheetView workbookViewId="0">
      <selection activeCell="K3" sqref="K3"/>
    </sheetView>
  </sheetViews>
  <sheetFormatPr defaultRowHeight="15" x14ac:dyDescent="0.25"/>
  <cols>
    <col min="2" max="2" width="10.140625" bestFit="1" customWidth="1"/>
  </cols>
  <sheetData>
    <row r="1" spans="1:11" ht="60" x14ac:dyDescent="0.25">
      <c r="A1" s="10" t="s">
        <v>130</v>
      </c>
      <c r="B1" s="10" t="s">
        <v>131</v>
      </c>
      <c r="C1" s="10" t="s">
        <v>132</v>
      </c>
      <c r="K1" t="s">
        <v>191</v>
      </c>
    </row>
    <row r="2" spans="1:11" x14ac:dyDescent="0.25">
      <c r="A2" s="15">
        <v>42736</v>
      </c>
      <c r="B2" s="15">
        <f ca="1">TODAY()</f>
        <v>43549</v>
      </c>
      <c r="C2" s="7">
        <f ca="1">_xlfn.DAYS(B2,A2)</f>
        <v>813</v>
      </c>
      <c r="K2" t="s">
        <v>194</v>
      </c>
    </row>
    <row r="3" spans="1:11" x14ac:dyDescent="0.25">
      <c r="K3" t="s">
        <v>192</v>
      </c>
    </row>
    <row r="4" spans="1:11" x14ac:dyDescent="0.25">
      <c r="K4" s="38" t="s">
        <v>193</v>
      </c>
    </row>
    <row r="5" spans="1:11" x14ac:dyDescent="0.25">
      <c r="K5" s="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7D10-381B-7B43-8C15-6231BDD13D6E}">
  <dimension ref="A1:K9"/>
  <sheetViews>
    <sheetView workbookViewId="0">
      <selection activeCell="K3" sqref="K3"/>
    </sheetView>
  </sheetViews>
  <sheetFormatPr defaultColWidth="8.85546875" defaultRowHeight="15" x14ac:dyDescent="0.25"/>
  <cols>
    <col min="2" max="2" width="11" bestFit="1" customWidth="1"/>
  </cols>
  <sheetData>
    <row r="1" spans="1:11" x14ac:dyDescent="0.25">
      <c r="A1" s="1" t="s">
        <v>1</v>
      </c>
      <c r="B1" s="1" t="s">
        <v>25</v>
      </c>
      <c r="C1" s="1" t="s">
        <v>32</v>
      </c>
      <c r="K1" t="s">
        <v>191</v>
      </c>
    </row>
    <row r="2" spans="1:11" x14ac:dyDescent="0.25">
      <c r="A2" t="s">
        <v>4</v>
      </c>
      <c r="B2" t="s">
        <v>26</v>
      </c>
      <c r="C2">
        <v>100</v>
      </c>
      <c r="K2" t="s">
        <v>194</v>
      </c>
    </row>
    <row r="3" spans="1:11" x14ac:dyDescent="0.25">
      <c r="A3" t="s">
        <v>5</v>
      </c>
      <c r="B3" t="s">
        <v>26</v>
      </c>
      <c r="C3">
        <v>200</v>
      </c>
      <c r="K3" t="s">
        <v>192</v>
      </c>
    </row>
    <row r="4" spans="1:11" x14ac:dyDescent="0.25">
      <c r="A4" t="s">
        <v>6</v>
      </c>
      <c r="B4" t="s">
        <v>27</v>
      </c>
      <c r="C4">
        <v>300</v>
      </c>
      <c r="K4" s="38" t="s">
        <v>193</v>
      </c>
    </row>
    <row r="5" spans="1:11" x14ac:dyDescent="0.25">
      <c r="A5" t="s">
        <v>7</v>
      </c>
      <c r="B5" t="s">
        <v>28</v>
      </c>
      <c r="C5">
        <v>400</v>
      </c>
      <c r="K5" s="38"/>
    </row>
    <row r="6" spans="1:11" x14ac:dyDescent="0.25">
      <c r="A6" t="s">
        <v>8</v>
      </c>
      <c r="B6" t="s">
        <v>28</v>
      </c>
      <c r="C6">
        <v>400</v>
      </c>
    </row>
    <row r="7" spans="1:11" x14ac:dyDescent="0.25">
      <c r="A7" t="s">
        <v>29</v>
      </c>
      <c r="B7" t="s">
        <v>27</v>
      </c>
      <c r="C7">
        <v>300</v>
      </c>
    </row>
    <row r="8" spans="1:11" x14ac:dyDescent="0.25">
      <c r="A8" t="s">
        <v>30</v>
      </c>
      <c r="B8" t="s">
        <v>27</v>
      </c>
      <c r="C8">
        <v>200</v>
      </c>
    </row>
    <row r="9" spans="1:11" x14ac:dyDescent="0.25">
      <c r="A9" t="s">
        <v>31</v>
      </c>
      <c r="B9" t="s">
        <v>26</v>
      </c>
      <c r="C9">
        <v>100</v>
      </c>
    </row>
  </sheetData>
  <pageMargins left="0.7" right="0.7" top="0.75" bottom="0.75" header="0.3" footer="0.3"/>
  <pageSetup paperSize="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9794-19F5-4FFB-AF6F-BE23E38690BD}">
  <dimension ref="A1:K6"/>
  <sheetViews>
    <sheetView workbookViewId="0">
      <selection activeCell="K3" sqref="K3"/>
    </sheetView>
  </sheetViews>
  <sheetFormatPr defaultRowHeight="15" x14ac:dyDescent="0.25"/>
  <sheetData>
    <row r="1" spans="1:11" x14ac:dyDescent="0.25">
      <c r="A1" s="5" t="s">
        <v>133</v>
      </c>
      <c r="B1" s="5" t="s">
        <v>134</v>
      </c>
      <c r="C1" s="5" t="s">
        <v>135</v>
      </c>
      <c r="K1" t="s">
        <v>191</v>
      </c>
    </row>
    <row r="2" spans="1:11" x14ac:dyDescent="0.25">
      <c r="A2" t="s">
        <v>103</v>
      </c>
      <c r="B2">
        <v>75</v>
      </c>
      <c r="C2" t="str">
        <f>IF(B2&gt;=75,"Passed","Failed")</f>
        <v>Passed</v>
      </c>
      <c r="K2" t="s">
        <v>194</v>
      </c>
    </row>
    <row r="3" spans="1:11" x14ac:dyDescent="0.25">
      <c r="A3" t="s">
        <v>105</v>
      </c>
      <c r="B3">
        <v>90</v>
      </c>
      <c r="C3" t="str">
        <f t="shared" ref="C3:C6" si="0">IF(B3&gt;=75,"Passed","Failed")</f>
        <v>Passed</v>
      </c>
      <c r="K3" t="s">
        <v>192</v>
      </c>
    </row>
    <row r="4" spans="1:11" x14ac:dyDescent="0.25">
      <c r="A4" t="s">
        <v>106</v>
      </c>
      <c r="B4">
        <v>70</v>
      </c>
      <c r="C4" t="str">
        <f t="shared" si="0"/>
        <v>Failed</v>
      </c>
      <c r="K4" s="38" t="s">
        <v>193</v>
      </c>
    </row>
    <row r="5" spans="1:11" x14ac:dyDescent="0.25">
      <c r="A5" t="s">
        <v>108</v>
      </c>
      <c r="B5">
        <v>85</v>
      </c>
      <c r="C5" t="str">
        <f t="shared" si="0"/>
        <v>Passed</v>
      </c>
      <c r="K5" s="38"/>
    </row>
    <row r="6" spans="1:11" x14ac:dyDescent="0.25">
      <c r="A6" t="s">
        <v>110</v>
      </c>
      <c r="B6">
        <v>55</v>
      </c>
      <c r="C6" t="str">
        <f t="shared" si="0"/>
        <v>Failed</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3D69A-5EA3-4F5A-A0A3-5BFFD641C729}">
  <dimension ref="A1:K5"/>
  <sheetViews>
    <sheetView workbookViewId="0">
      <selection activeCell="K3" sqref="K3"/>
    </sheetView>
  </sheetViews>
  <sheetFormatPr defaultRowHeight="15" x14ac:dyDescent="0.25"/>
  <cols>
    <col min="4" max="4" width="23.7109375" customWidth="1"/>
  </cols>
  <sheetData>
    <row r="1" spans="1:11" ht="60" x14ac:dyDescent="0.25">
      <c r="A1" s="1" t="s">
        <v>12</v>
      </c>
      <c r="B1" s="1" t="s">
        <v>11</v>
      </c>
      <c r="C1" s="1" t="s">
        <v>15</v>
      </c>
      <c r="D1" s="16" t="s">
        <v>136</v>
      </c>
      <c r="K1" t="s">
        <v>191</v>
      </c>
    </row>
    <row r="2" spans="1:11" x14ac:dyDescent="0.25">
      <c r="A2" t="s">
        <v>33</v>
      </c>
      <c r="B2" t="s">
        <v>34</v>
      </c>
      <c r="C2">
        <v>100</v>
      </c>
      <c r="D2" t="b">
        <f>AND(A2="CategoryA",C2&gt;100)</f>
        <v>0</v>
      </c>
      <c r="K2" t="s">
        <v>194</v>
      </c>
    </row>
    <row r="3" spans="1:11" x14ac:dyDescent="0.25">
      <c r="A3" t="s">
        <v>33</v>
      </c>
      <c r="B3" t="s">
        <v>35</v>
      </c>
      <c r="C3">
        <v>200</v>
      </c>
      <c r="D3" t="b">
        <f t="shared" ref="D3:D4" si="0">AND(A3="CategoryA",C3&gt;100)</f>
        <v>1</v>
      </c>
      <c r="K3" t="s">
        <v>192</v>
      </c>
    </row>
    <row r="4" spans="1:11" x14ac:dyDescent="0.25">
      <c r="A4" t="s">
        <v>36</v>
      </c>
      <c r="B4" t="s">
        <v>34</v>
      </c>
      <c r="C4">
        <v>100</v>
      </c>
      <c r="D4" t="b">
        <f t="shared" si="0"/>
        <v>0</v>
      </c>
      <c r="K4" s="38" t="s">
        <v>193</v>
      </c>
    </row>
    <row r="5" spans="1:11" x14ac:dyDescent="0.25">
      <c r="K5" s="38"/>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689C-864C-4EB8-A3E0-B4B91F49DD95}">
  <dimension ref="A1:K5"/>
  <sheetViews>
    <sheetView workbookViewId="0">
      <selection activeCell="K3" sqref="K3"/>
    </sheetView>
  </sheetViews>
  <sheetFormatPr defaultRowHeight="15" x14ac:dyDescent="0.25"/>
  <cols>
    <col min="4" max="4" width="23.7109375" customWidth="1"/>
  </cols>
  <sheetData>
    <row r="1" spans="1:11" ht="45" x14ac:dyDescent="0.25">
      <c r="A1" s="1" t="s">
        <v>12</v>
      </c>
      <c r="B1" s="1" t="s">
        <v>11</v>
      </c>
      <c r="C1" s="1" t="s">
        <v>15</v>
      </c>
      <c r="D1" s="16" t="s">
        <v>137</v>
      </c>
      <c r="K1" t="s">
        <v>191</v>
      </c>
    </row>
    <row r="2" spans="1:11" x14ac:dyDescent="0.25">
      <c r="A2" t="s">
        <v>33</v>
      </c>
      <c r="B2" t="s">
        <v>34</v>
      </c>
      <c r="C2">
        <v>100</v>
      </c>
      <c r="D2" t="b">
        <f>OR(A2="CategoryB",A2="CategoryC")</f>
        <v>0</v>
      </c>
      <c r="K2" t="s">
        <v>194</v>
      </c>
    </row>
    <row r="3" spans="1:11" x14ac:dyDescent="0.25">
      <c r="A3" t="s">
        <v>33</v>
      </c>
      <c r="B3" t="s">
        <v>35</v>
      </c>
      <c r="C3">
        <v>200</v>
      </c>
      <c r="D3" t="b">
        <f t="shared" ref="D3:D4" si="0">OR(A3="CategoryB",A3="CategoryC")</f>
        <v>0</v>
      </c>
      <c r="K3" t="s">
        <v>192</v>
      </c>
    </row>
    <row r="4" spans="1:11" x14ac:dyDescent="0.25">
      <c r="A4" t="s">
        <v>36</v>
      </c>
      <c r="B4" t="s">
        <v>34</v>
      </c>
      <c r="C4">
        <v>100</v>
      </c>
      <c r="D4" t="b">
        <f t="shared" si="0"/>
        <v>1</v>
      </c>
      <c r="K4" s="38" t="s">
        <v>193</v>
      </c>
    </row>
    <row r="5" spans="1:11" x14ac:dyDescent="0.25">
      <c r="K5" s="38"/>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2A1E-60E1-42BC-B9FD-C8B55F367B2F}">
  <dimension ref="A1:K7"/>
  <sheetViews>
    <sheetView workbookViewId="0">
      <selection activeCell="K3" sqref="K3"/>
    </sheetView>
  </sheetViews>
  <sheetFormatPr defaultRowHeight="15" x14ac:dyDescent="0.25"/>
  <cols>
    <col min="1" max="1" width="10.7109375" bestFit="1" customWidth="1"/>
    <col min="4" max="4" width="10" bestFit="1" customWidth="1"/>
  </cols>
  <sheetData>
    <row r="1" spans="1:11" x14ac:dyDescent="0.25">
      <c r="A1" s="28" t="s">
        <v>1</v>
      </c>
      <c r="B1" s="28" t="s">
        <v>134</v>
      </c>
      <c r="C1" s="28" t="s">
        <v>95</v>
      </c>
      <c r="D1" s="28" t="s">
        <v>134</v>
      </c>
      <c r="E1" s="28" t="s">
        <v>95</v>
      </c>
      <c r="K1" t="s">
        <v>191</v>
      </c>
    </row>
    <row r="2" spans="1:11" x14ac:dyDescent="0.25">
      <c r="A2" s="29" t="s">
        <v>29</v>
      </c>
      <c r="B2" s="30">
        <v>90</v>
      </c>
      <c r="C2" s="29" t="str">
        <f>_xlfn.IFS(B2&gt;=90,"A",B2&gt;=80,"B",B2&gt;=70,"C",B2&gt;=60,"D",B2&gt;=50,"E",B2&lt;50,"F")</f>
        <v>A</v>
      </c>
      <c r="D2" s="29" t="s">
        <v>138</v>
      </c>
      <c r="E2" s="29" t="s">
        <v>114</v>
      </c>
      <c r="K2" t="s">
        <v>194</v>
      </c>
    </row>
    <row r="3" spans="1:11" x14ac:dyDescent="0.25">
      <c r="A3" s="31"/>
      <c r="B3" s="31"/>
      <c r="C3" s="31"/>
      <c r="D3" s="29" t="s">
        <v>139</v>
      </c>
      <c r="E3" s="29" t="s">
        <v>115</v>
      </c>
      <c r="K3" t="s">
        <v>192</v>
      </c>
    </row>
    <row r="4" spans="1:11" x14ac:dyDescent="0.25">
      <c r="A4" s="31"/>
      <c r="B4" s="31"/>
      <c r="C4" s="31"/>
      <c r="D4" s="29" t="s">
        <v>140</v>
      </c>
      <c r="E4" s="29" t="s">
        <v>116</v>
      </c>
      <c r="K4" s="38" t="s">
        <v>193</v>
      </c>
    </row>
    <row r="5" spans="1:11" x14ac:dyDescent="0.25">
      <c r="A5" s="31"/>
      <c r="B5" s="31"/>
      <c r="C5" s="31"/>
      <c r="D5" s="29" t="s">
        <v>141</v>
      </c>
      <c r="E5" s="29" t="s">
        <v>117</v>
      </c>
      <c r="K5" s="38"/>
    </row>
    <row r="6" spans="1:11" x14ac:dyDescent="0.25">
      <c r="A6" s="31"/>
      <c r="B6" s="31"/>
      <c r="C6" s="31"/>
      <c r="D6" s="29" t="s">
        <v>142</v>
      </c>
      <c r="E6" s="29" t="s">
        <v>143</v>
      </c>
    </row>
    <row r="7" spans="1:11" x14ac:dyDescent="0.25">
      <c r="A7" s="31"/>
      <c r="B7" s="31"/>
      <c r="C7" s="31"/>
      <c r="D7" s="29" t="s">
        <v>178</v>
      </c>
      <c r="E7" s="29" t="s">
        <v>144</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26E7-5A32-4AAF-B3D9-83A629D665F2}">
  <dimension ref="A1:K5"/>
  <sheetViews>
    <sheetView workbookViewId="0">
      <selection activeCell="K3" sqref="K3"/>
    </sheetView>
  </sheetViews>
  <sheetFormatPr defaultRowHeight="15" x14ac:dyDescent="0.25"/>
  <sheetData>
    <row r="1" spans="1:11" x14ac:dyDescent="0.25">
      <c r="A1" s="5" t="s">
        <v>145</v>
      </c>
      <c r="B1" s="5" t="s">
        <v>146</v>
      </c>
      <c r="C1" s="5" t="s">
        <v>147</v>
      </c>
      <c r="K1" t="s">
        <v>191</v>
      </c>
    </row>
    <row r="2" spans="1:11" x14ac:dyDescent="0.25">
      <c r="A2">
        <v>1</v>
      </c>
      <c r="B2">
        <v>2</v>
      </c>
      <c r="C2">
        <f>IFERROR(A2/B2,"Warning! Your formula has a error! Division by zero!")</f>
        <v>0.5</v>
      </c>
      <c r="K2" t="s">
        <v>194</v>
      </c>
    </row>
    <row r="3" spans="1:11" x14ac:dyDescent="0.25">
      <c r="A3">
        <v>3</v>
      </c>
      <c r="B3">
        <v>5</v>
      </c>
      <c r="C3">
        <f t="shared" ref="C3:C4" si="0">IFERROR(A3/B3,"Warning! Your formula has a error! Division by zero!")</f>
        <v>0.6</v>
      </c>
      <c r="K3" t="s">
        <v>192</v>
      </c>
    </row>
    <row r="4" spans="1:11" x14ac:dyDescent="0.25">
      <c r="A4">
        <v>2</v>
      </c>
      <c r="B4">
        <v>0</v>
      </c>
      <c r="C4" t="str">
        <f t="shared" si="0"/>
        <v>Warning! Your formula has a error! Division by zero!</v>
      </c>
      <c r="K4" s="38" t="s">
        <v>193</v>
      </c>
    </row>
    <row r="5" spans="1:11" x14ac:dyDescent="0.25">
      <c r="K5" s="3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9D9F-A62A-43BA-A36B-FD78350381DC}">
  <dimension ref="A1:K7"/>
  <sheetViews>
    <sheetView workbookViewId="0">
      <selection activeCell="K3" sqref="K3"/>
    </sheetView>
  </sheetViews>
  <sheetFormatPr defaultRowHeight="15" x14ac:dyDescent="0.25"/>
  <cols>
    <col min="1" max="1" width="10.7109375" bestFit="1" customWidth="1"/>
    <col min="2" max="2" width="10.7109375" customWidth="1"/>
    <col min="3" max="3" width="9" style="32"/>
  </cols>
  <sheetData>
    <row r="1" spans="1:11" x14ac:dyDescent="0.25">
      <c r="A1" s="1" t="s">
        <v>11</v>
      </c>
      <c r="B1" s="5" t="s">
        <v>15</v>
      </c>
      <c r="C1" s="28" t="s">
        <v>148</v>
      </c>
      <c r="D1" s="28"/>
      <c r="E1" s="5" t="s">
        <v>149</v>
      </c>
      <c r="K1" t="s">
        <v>191</v>
      </c>
    </row>
    <row r="2" spans="1:11" x14ac:dyDescent="0.25">
      <c r="A2" t="s">
        <v>34</v>
      </c>
      <c r="B2">
        <v>100</v>
      </c>
      <c r="C2" s="30" t="str">
        <f>IF(AND(A2="Product1",B2&gt;=100),"Yes","No")</f>
        <v>Yes</v>
      </c>
      <c r="D2" s="29"/>
      <c r="E2" t="s">
        <v>150</v>
      </c>
      <c r="K2" t="s">
        <v>194</v>
      </c>
    </row>
    <row r="3" spans="1:11" x14ac:dyDescent="0.25">
      <c r="A3" t="s">
        <v>35</v>
      </c>
      <c r="B3">
        <v>100</v>
      </c>
      <c r="C3" s="30" t="str">
        <f t="shared" ref="C3:C7" si="0">IF(AND(A3="Product1",B3&gt;=100),"Yes","No")</f>
        <v>No</v>
      </c>
      <c r="D3" s="31"/>
      <c r="K3" t="s">
        <v>192</v>
      </c>
    </row>
    <row r="4" spans="1:11" x14ac:dyDescent="0.25">
      <c r="A4" t="s">
        <v>34</v>
      </c>
      <c r="B4">
        <v>50</v>
      </c>
      <c r="C4" s="30" t="str">
        <f t="shared" si="0"/>
        <v>No</v>
      </c>
      <c r="D4" s="31"/>
      <c r="K4" s="38" t="s">
        <v>193</v>
      </c>
    </row>
    <row r="5" spans="1:11" x14ac:dyDescent="0.25">
      <c r="A5" t="s">
        <v>35</v>
      </c>
      <c r="B5">
        <v>100</v>
      </c>
      <c r="C5" s="30" t="str">
        <f t="shared" si="0"/>
        <v>No</v>
      </c>
      <c r="D5" s="31"/>
      <c r="K5" s="38"/>
    </row>
    <row r="6" spans="1:11" x14ac:dyDescent="0.25">
      <c r="A6" t="s">
        <v>34</v>
      </c>
      <c r="B6">
        <v>200</v>
      </c>
      <c r="C6" s="30" t="str">
        <f t="shared" si="0"/>
        <v>Yes</v>
      </c>
      <c r="D6" s="31"/>
    </row>
    <row r="7" spans="1:11" x14ac:dyDescent="0.25">
      <c r="A7" t="s">
        <v>38</v>
      </c>
      <c r="B7">
        <v>300</v>
      </c>
      <c r="C7" s="30" t="str">
        <f t="shared" si="0"/>
        <v>No</v>
      </c>
      <c r="D7" s="31"/>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A31D3-E479-4B2F-9E9E-F84453CC8D3C}">
  <dimension ref="A1:K6"/>
  <sheetViews>
    <sheetView workbookViewId="0">
      <selection activeCell="K3" sqref="K3"/>
    </sheetView>
  </sheetViews>
  <sheetFormatPr defaultRowHeight="15" x14ac:dyDescent="0.25"/>
  <cols>
    <col min="2" max="2" width="16.5703125" bestFit="1" customWidth="1"/>
    <col min="3" max="3" width="17.7109375" customWidth="1"/>
  </cols>
  <sheetData>
    <row r="1" spans="1:11" ht="45" x14ac:dyDescent="0.25">
      <c r="A1" s="5" t="s">
        <v>0</v>
      </c>
      <c r="B1" s="33" t="s">
        <v>151</v>
      </c>
      <c r="C1" s="33" t="s">
        <v>152</v>
      </c>
      <c r="K1" t="s">
        <v>191</v>
      </c>
    </row>
    <row r="2" spans="1:11" x14ac:dyDescent="0.25">
      <c r="A2">
        <v>3</v>
      </c>
      <c r="B2">
        <f>A2*2</f>
        <v>6</v>
      </c>
      <c r="K2" t="s">
        <v>194</v>
      </c>
    </row>
    <row r="3" spans="1:11" x14ac:dyDescent="0.25">
      <c r="A3">
        <v>6</v>
      </c>
      <c r="B3">
        <f t="shared" ref="B3:B6" si="0">A3*2</f>
        <v>12</v>
      </c>
      <c r="K3" t="s">
        <v>192</v>
      </c>
    </row>
    <row r="4" spans="1:11" x14ac:dyDescent="0.25">
      <c r="A4">
        <v>9</v>
      </c>
      <c r="B4">
        <f t="shared" si="0"/>
        <v>18</v>
      </c>
      <c r="K4" s="38" t="s">
        <v>193</v>
      </c>
    </row>
    <row r="5" spans="1:11" x14ac:dyDescent="0.25">
      <c r="A5">
        <v>12</v>
      </c>
      <c r="B5">
        <f t="shared" si="0"/>
        <v>24</v>
      </c>
      <c r="K5" s="38"/>
    </row>
    <row r="6" spans="1:11" x14ac:dyDescent="0.25">
      <c r="A6">
        <v>15</v>
      </c>
      <c r="B6">
        <f t="shared" si="0"/>
        <v>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4C27-106D-4B26-8B50-41A74482550D}">
  <dimension ref="A1:K8"/>
  <sheetViews>
    <sheetView workbookViewId="0">
      <selection activeCell="K3" sqref="K3"/>
    </sheetView>
  </sheetViews>
  <sheetFormatPr defaultColWidth="15.28515625" defaultRowHeight="15" x14ac:dyDescent="0.25"/>
  <cols>
    <col min="1" max="1" width="6.85546875" style="35" bestFit="1" customWidth="1"/>
    <col min="2" max="2" width="6.28515625" style="35" bestFit="1" customWidth="1"/>
    <col min="3" max="3" width="7.5703125" style="35" bestFit="1" customWidth="1"/>
    <col min="4" max="4" width="26.85546875" style="35" bestFit="1" customWidth="1"/>
    <col min="5" max="5" width="64" style="35" bestFit="1" customWidth="1"/>
    <col min="6" max="16384" width="15.28515625" style="35"/>
  </cols>
  <sheetData>
    <row r="1" spans="1:11" x14ac:dyDescent="0.25">
      <c r="A1" s="34" t="s">
        <v>153</v>
      </c>
      <c r="B1" s="34" t="s">
        <v>146</v>
      </c>
      <c r="C1" s="34" t="s">
        <v>135</v>
      </c>
      <c r="D1" s="34" t="s">
        <v>154</v>
      </c>
      <c r="E1" s="34" t="s">
        <v>155</v>
      </c>
      <c r="K1" s="35" t="s">
        <v>191</v>
      </c>
    </row>
    <row r="2" spans="1:11" x14ac:dyDescent="0.25">
      <c r="A2" s="35">
        <v>15</v>
      </c>
      <c r="B2" s="35" t="s">
        <v>114</v>
      </c>
      <c r="C2" s="35" t="e">
        <f>A2+B2</f>
        <v>#VALUE!</v>
      </c>
      <c r="D2" s="36" t="s">
        <v>156</v>
      </c>
      <c r="E2" s="35" t="s">
        <v>184</v>
      </c>
      <c r="K2" s="35" t="s">
        <v>194</v>
      </c>
    </row>
    <row r="3" spans="1:11" x14ac:dyDescent="0.25">
      <c r="A3" s="35">
        <v>8</v>
      </c>
      <c r="B3" s="35">
        <v>0</v>
      </c>
      <c r="C3" s="35" t="e">
        <f>A3/B3</f>
        <v>#DIV/0!</v>
      </c>
      <c r="D3" s="36" t="s">
        <v>157</v>
      </c>
      <c r="E3" s="35" t="s">
        <v>185</v>
      </c>
      <c r="K3" s="35" t="s">
        <v>192</v>
      </c>
    </row>
    <row r="4" spans="1:11" x14ac:dyDescent="0.25">
      <c r="A4" s="35">
        <v>7</v>
      </c>
      <c r="B4" s="35">
        <v>3</v>
      </c>
      <c r="C4" s="35" t="e">
        <f ca="1">SUMARIZE(A4:B4)</f>
        <v>#NAME?</v>
      </c>
      <c r="D4" s="36" t="s">
        <v>158</v>
      </c>
      <c r="E4" s="35" t="s">
        <v>186</v>
      </c>
      <c r="K4" s="38" t="s">
        <v>193</v>
      </c>
    </row>
    <row r="5" spans="1:11" x14ac:dyDescent="0.25">
      <c r="C5" s="35" t="e">
        <f>SUM(#REF!)</f>
        <v>#REF!</v>
      </c>
      <c r="D5" s="36" t="s">
        <v>159</v>
      </c>
      <c r="E5" s="35" t="s">
        <v>190</v>
      </c>
      <c r="K5" s="38"/>
    </row>
    <row r="6" spans="1:11" x14ac:dyDescent="0.25">
      <c r="C6" s="35" t="e">
        <f>VLOOKUP("ID123",A:A,2,FALSE)</f>
        <v>#N/A</v>
      </c>
      <c r="D6" s="36" t="s">
        <v>160</v>
      </c>
      <c r="E6" s="35" t="s">
        <v>187</v>
      </c>
    </row>
    <row r="7" spans="1:11" x14ac:dyDescent="0.25">
      <c r="A7" s="35">
        <v>-1</v>
      </c>
      <c r="C7" s="35" t="e">
        <f>SQRT(A7)</f>
        <v>#NUM!</v>
      </c>
      <c r="D7" s="36" t="s">
        <v>161</v>
      </c>
      <c r="E7" s="35" t="s">
        <v>188</v>
      </c>
    </row>
    <row r="8" spans="1:11" ht="30" x14ac:dyDescent="0.25">
      <c r="A8" s="35">
        <v>4</v>
      </c>
      <c r="B8" s="35">
        <v>2</v>
      </c>
      <c r="C8" s="35" t="e">
        <f>A8 B8</f>
        <v>#NULL!</v>
      </c>
      <c r="D8" s="36" t="s">
        <v>162</v>
      </c>
      <c r="E8" s="37" t="s">
        <v>189</v>
      </c>
    </row>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0B41-2EE2-400E-9D66-851DD59526DD}">
  <dimension ref="A1:K9"/>
  <sheetViews>
    <sheetView topLeftCell="D1" zoomScaleNormal="100" zoomScaleSheetLayoutView="100" workbookViewId="0">
      <selection activeCell="K3" sqref="K3"/>
    </sheetView>
  </sheetViews>
  <sheetFormatPr defaultRowHeight="15" x14ac:dyDescent="0.25"/>
  <cols>
    <col min="1" max="1" width="8.28515625" bestFit="1" customWidth="1"/>
    <col min="2" max="2" width="9.28515625" bestFit="1" customWidth="1"/>
    <col min="3" max="3" width="10" bestFit="1" customWidth="1"/>
    <col min="4" max="4" width="10.140625" bestFit="1" customWidth="1"/>
    <col min="5" max="5" width="7.85546875" bestFit="1" customWidth="1"/>
    <col min="9" max="9" width="10.140625" bestFit="1" customWidth="1"/>
  </cols>
  <sheetData>
    <row r="1" spans="1:11" x14ac:dyDescent="0.25">
      <c r="A1" s="1" t="s">
        <v>11</v>
      </c>
      <c r="B1" s="1" t="s">
        <v>12</v>
      </c>
      <c r="C1" s="4" t="s">
        <v>13</v>
      </c>
      <c r="D1" s="1" t="s">
        <v>14</v>
      </c>
      <c r="E1" s="1" t="s">
        <v>15</v>
      </c>
      <c r="F1" s="1" t="s">
        <v>11</v>
      </c>
      <c r="G1" s="1" t="s">
        <v>12</v>
      </c>
      <c r="H1" s="4" t="s">
        <v>13</v>
      </c>
      <c r="I1" s="1" t="s">
        <v>14</v>
      </c>
      <c r="J1" s="1" t="s">
        <v>15</v>
      </c>
      <c r="K1" t="s">
        <v>191</v>
      </c>
    </row>
    <row r="2" spans="1:11" x14ac:dyDescent="0.25">
      <c r="A2" t="s">
        <v>16</v>
      </c>
      <c r="B2" t="s">
        <v>17</v>
      </c>
      <c r="C2" s="2" t="s">
        <v>18</v>
      </c>
      <c r="D2" s="3">
        <v>43019</v>
      </c>
      <c r="E2">
        <v>100</v>
      </c>
      <c r="F2" t="s">
        <v>16</v>
      </c>
      <c r="G2" t="s">
        <v>17</v>
      </c>
      <c r="H2" s="2" t="s">
        <v>18</v>
      </c>
      <c r="I2" s="3">
        <v>43019</v>
      </c>
      <c r="J2">
        <v>100</v>
      </c>
      <c r="K2" t="s">
        <v>194</v>
      </c>
    </row>
    <row r="3" spans="1:11" x14ac:dyDescent="0.25">
      <c r="A3" t="s">
        <v>16</v>
      </c>
      <c r="B3" t="s">
        <v>17</v>
      </c>
      <c r="C3" s="2" t="s">
        <v>19</v>
      </c>
      <c r="D3" s="3">
        <v>43421</v>
      </c>
      <c r="E3">
        <v>200</v>
      </c>
      <c r="F3" t="s">
        <v>16</v>
      </c>
      <c r="G3" t="s">
        <v>17</v>
      </c>
      <c r="H3" s="2" t="s">
        <v>19</v>
      </c>
      <c r="I3" s="3">
        <v>43421</v>
      </c>
      <c r="J3">
        <v>200</v>
      </c>
      <c r="K3" t="s">
        <v>192</v>
      </c>
    </row>
    <row r="4" spans="1:11" x14ac:dyDescent="0.25">
      <c r="A4" t="s">
        <v>20</v>
      </c>
      <c r="B4" t="s">
        <v>21</v>
      </c>
      <c r="C4" s="2" t="s">
        <v>19</v>
      </c>
      <c r="D4" s="3">
        <v>43357</v>
      </c>
      <c r="E4">
        <v>100</v>
      </c>
      <c r="F4" t="s">
        <v>20</v>
      </c>
      <c r="G4" t="s">
        <v>21</v>
      </c>
      <c r="H4" s="2" t="s">
        <v>19</v>
      </c>
      <c r="I4" s="3">
        <v>43357</v>
      </c>
      <c r="J4">
        <v>100</v>
      </c>
      <c r="K4" s="38" t="s">
        <v>193</v>
      </c>
    </row>
    <row r="5" spans="1:11" x14ac:dyDescent="0.25">
      <c r="A5" t="s">
        <v>20</v>
      </c>
      <c r="B5" t="s">
        <v>21</v>
      </c>
      <c r="C5" s="2" t="s">
        <v>22</v>
      </c>
      <c r="D5" s="3">
        <v>43451</v>
      </c>
      <c r="E5">
        <v>200</v>
      </c>
      <c r="F5" t="s">
        <v>20</v>
      </c>
      <c r="G5" t="s">
        <v>21</v>
      </c>
      <c r="H5" s="2" t="s">
        <v>22</v>
      </c>
      <c r="I5" s="3">
        <v>43451</v>
      </c>
      <c r="J5">
        <v>200</v>
      </c>
      <c r="K5" s="38"/>
    </row>
    <row r="6" spans="1:11" x14ac:dyDescent="0.25">
      <c r="A6" t="s">
        <v>23</v>
      </c>
      <c r="B6" t="s">
        <v>24</v>
      </c>
      <c r="C6" s="2" t="s">
        <v>22</v>
      </c>
      <c r="D6" s="3">
        <v>43371</v>
      </c>
      <c r="E6">
        <v>100</v>
      </c>
      <c r="F6" t="s">
        <v>23</v>
      </c>
      <c r="G6" t="s">
        <v>24</v>
      </c>
      <c r="H6" s="2" t="s">
        <v>22</v>
      </c>
      <c r="I6" s="3">
        <v>43371</v>
      </c>
      <c r="J6">
        <v>100</v>
      </c>
    </row>
    <row r="7" spans="1:11" x14ac:dyDescent="0.25">
      <c r="A7" t="s">
        <v>23</v>
      </c>
      <c r="B7" t="s">
        <v>24</v>
      </c>
      <c r="C7" s="2" t="s">
        <v>22</v>
      </c>
      <c r="D7" s="3">
        <v>42979</v>
      </c>
      <c r="E7">
        <v>200</v>
      </c>
      <c r="F7" t="s">
        <v>23</v>
      </c>
      <c r="G7" t="s">
        <v>24</v>
      </c>
      <c r="H7" s="2" t="s">
        <v>22</v>
      </c>
      <c r="I7" s="3">
        <v>42979</v>
      </c>
      <c r="J7">
        <v>200</v>
      </c>
    </row>
    <row r="8" spans="1:11" x14ac:dyDescent="0.25">
      <c r="A8" t="s">
        <v>23</v>
      </c>
      <c r="B8" t="s">
        <v>24</v>
      </c>
      <c r="C8" s="2" t="s">
        <v>18</v>
      </c>
      <c r="D8" s="3">
        <v>43424</v>
      </c>
      <c r="E8">
        <v>300</v>
      </c>
      <c r="F8" t="s">
        <v>23</v>
      </c>
      <c r="G8" t="s">
        <v>24</v>
      </c>
      <c r="H8" s="2" t="s">
        <v>18</v>
      </c>
      <c r="I8" s="3">
        <v>43424</v>
      </c>
      <c r="J8">
        <v>300</v>
      </c>
    </row>
    <row r="9" spans="1:11" x14ac:dyDescent="0.25">
      <c r="A9" t="s">
        <v>16</v>
      </c>
      <c r="B9" t="s">
        <v>17</v>
      </c>
      <c r="C9" s="2" t="s">
        <v>18</v>
      </c>
      <c r="D9" s="3">
        <v>43436</v>
      </c>
      <c r="E9">
        <v>300</v>
      </c>
      <c r="F9" t="s">
        <v>16</v>
      </c>
      <c r="G9" t="s">
        <v>17</v>
      </c>
      <c r="H9" s="2" t="s">
        <v>18</v>
      </c>
      <c r="I9" s="3">
        <v>43436</v>
      </c>
      <c r="J9">
        <v>300</v>
      </c>
    </row>
  </sheetData>
  <pageMargins left="0.70866141732283472" right="0.70866141732283472" top="0.74803149606299213" bottom="0.74803149606299213" header="0.31496062992125984" footer="0.31496062992125984"/>
  <pageSetup paperSize="9" orientation="portrait" r:id="rId1"/>
  <headerFooter>
    <oddHeader>&amp;CCompany
Address
City
ZIP&amp;R&amp;P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6115-9370-4A8E-8A70-E8EE73066A9E}">
  <dimension ref="A1:K10"/>
  <sheetViews>
    <sheetView zoomScaleNormal="100" zoomScaleSheetLayoutView="100" workbookViewId="0">
      <selection activeCell="K3" sqref="K3"/>
    </sheetView>
  </sheetViews>
  <sheetFormatPr defaultRowHeight="15" x14ac:dyDescent="0.25"/>
  <cols>
    <col min="1" max="1" width="9.7109375" customWidth="1"/>
    <col min="2" max="2" width="11.140625" customWidth="1"/>
    <col min="3" max="3" width="12" customWidth="1"/>
    <col min="4" max="4" width="10.140625" style="3" bestFit="1" customWidth="1"/>
    <col min="5" max="5" width="9.7109375" customWidth="1"/>
    <col min="6" max="6" width="20.28515625" bestFit="1" customWidth="1"/>
  </cols>
  <sheetData>
    <row r="1" spans="1:11" x14ac:dyDescent="0.25">
      <c r="A1" t="s">
        <v>11</v>
      </c>
      <c r="B1" t="s">
        <v>12</v>
      </c>
      <c r="C1" t="s">
        <v>13</v>
      </c>
      <c r="D1" s="3" t="s">
        <v>14</v>
      </c>
      <c r="E1" t="s">
        <v>15</v>
      </c>
      <c r="F1" t="s">
        <v>180</v>
      </c>
      <c r="K1" t="s">
        <v>191</v>
      </c>
    </row>
    <row r="2" spans="1:11" x14ac:dyDescent="0.25">
      <c r="A2" t="s">
        <v>16</v>
      </c>
      <c r="B2" t="s">
        <v>17</v>
      </c>
      <c r="C2" t="s">
        <v>18</v>
      </c>
      <c r="D2" s="3">
        <v>43019</v>
      </c>
      <c r="E2">
        <v>100</v>
      </c>
      <c r="F2">
        <f>'Format As Table'!$E2*2</f>
        <v>200</v>
      </c>
      <c r="K2" t="s">
        <v>194</v>
      </c>
    </row>
    <row r="3" spans="1:11" x14ac:dyDescent="0.25">
      <c r="A3" t="s">
        <v>16</v>
      </c>
      <c r="B3" t="s">
        <v>17</v>
      </c>
      <c r="C3" t="s">
        <v>19</v>
      </c>
      <c r="D3" s="3">
        <v>43421</v>
      </c>
      <c r="E3">
        <v>200</v>
      </c>
      <c r="F3">
        <f>'Format As Table'!$E3*2</f>
        <v>400</v>
      </c>
      <c r="K3" t="s">
        <v>192</v>
      </c>
    </row>
    <row r="4" spans="1:11" x14ac:dyDescent="0.25">
      <c r="A4" t="s">
        <v>20</v>
      </c>
      <c r="B4" t="s">
        <v>21</v>
      </c>
      <c r="C4" t="s">
        <v>19</v>
      </c>
      <c r="D4" s="3">
        <v>43357</v>
      </c>
      <c r="E4">
        <v>100</v>
      </c>
      <c r="F4">
        <f>'Format As Table'!$E4*2</f>
        <v>200</v>
      </c>
      <c r="K4" s="38" t="s">
        <v>193</v>
      </c>
    </row>
    <row r="5" spans="1:11" x14ac:dyDescent="0.25">
      <c r="A5" t="s">
        <v>20</v>
      </c>
      <c r="B5" t="s">
        <v>21</v>
      </c>
      <c r="C5" t="s">
        <v>22</v>
      </c>
      <c r="D5" s="3">
        <v>43451</v>
      </c>
      <c r="E5">
        <v>200</v>
      </c>
      <c r="F5">
        <f>'Format As Table'!$E5*2</f>
        <v>400</v>
      </c>
      <c r="K5" s="38"/>
    </row>
    <row r="6" spans="1:11" x14ac:dyDescent="0.25">
      <c r="A6" t="s">
        <v>23</v>
      </c>
      <c r="B6" t="s">
        <v>24</v>
      </c>
      <c r="C6" t="s">
        <v>22</v>
      </c>
      <c r="D6" s="3">
        <v>43371</v>
      </c>
      <c r="E6">
        <v>100</v>
      </c>
      <c r="F6">
        <f>'Format As Table'!$E6*2</f>
        <v>200</v>
      </c>
    </row>
    <row r="7" spans="1:11" x14ac:dyDescent="0.25">
      <c r="A7" t="s">
        <v>23</v>
      </c>
      <c r="B7" t="s">
        <v>24</v>
      </c>
      <c r="C7" t="s">
        <v>22</v>
      </c>
      <c r="D7" s="3">
        <v>42979</v>
      </c>
      <c r="E7">
        <v>200</v>
      </c>
      <c r="F7">
        <f>'Format As Table'!$E7*2</f>
        <v>400</v>
      </c>
    </row>
    <row r="8" spans="1:11" x14ac:dyDescent="0.25">
      <c r="A8" t="s">
        <v>23</v>
      </c>
      <c r="B8" t="s">
        <v>24</v>
      </c>
      <c r="C8" t="s">
        <v>18</v>
      </c>
      <c r="D8" s="3">
        <v>43424</v>
      </c>
      <c r="E8">
        <v>300</v>
      </c>
      <c r="F8">
        <f>'Format As Table'!$E8*2</f>
        <v>600</v>
      </c>
    </row>
    <row r="9" spans="1:11" x14ac:dyDescent="0.25">
      <c r="A9" t="s">
        <v>16</v>
      </c>
      <c r="B9" t="s">
        <v>17</v>
      </c>
      <c r="C9" t="s">
        <v>18</v>
      </c>
      <c r="D9" s="3">
        <v>43436</v>
      </c>
      <c r="E9">
        <v>300</v>
      </c>
      <c r="F9">
        <f>'Format As Table'!$E9*2</f>
        <v>600</v>
      </c>
    </row>
    <row r="10" spans="1:11" x14ac:dyDescent="0.25">
      <c r="A10" t="s">
        <v>179</v>
      </c>
      <c r="D10"/>
      <c r="F10">
        <f>SUBTOTAL(109,Table2[Quantity in next year])</f>
        <v>3000</v>
      </c>
    </row>
  </sheetData>
  <pageMargins left="0.70866141732283472" right="0.70866141732283472" top="0.74803149606299213" bottom="0.74803149606299213" header="0.31496062992125984" footer="0.31496062992125984"/>
  <pageSetup paperSize="9" orientation="portrait" r:id="rId1"/>
  <headerFooter>
    <oddHeader>&amp;CCompany
Address
City
ZIP&amp;R&amp;P</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ECF1-4FCC-49C8-B1A0-80B13DB004F8}">
  <dimension ref="A1:K5"/>
  <sheetViews>
    <sheetView workbookViewId="0">
      <selection activeCell="K3" sqref="K3"/>
    </sheetView>
  </sheetViews>
  <sheetFormatPr defaultRowHeight="15" x14ac:dyDescent="0.25"/>
  <sheetData>
    <row r="1" spans="1:11" x14ac:dyDescent="0.25">
      <c r="A1">
        <v>2.8969999999999998</v>
      </c>
      <c r="B1">
        <f>ROUND(A1,1)</f>
        <v>2.9</v>
      </c>
      <c r="K1" t="s">
        <v>191</v>
      </c>
    </row>
    <row r="2" spans="1:11" x14ac:dyDescent="0.25">
      <c r="K2" t="s">
        <v>194</v>
      </c>
    </row>
    <row r="3" spans="1:11" x14ac:dyDescent="0.25">
      <c r="K3" t="s">
        <v>192</v>
      </c>
    </row>
    <row r="4" spans="1:11" x14ac:dyDescent="0.25">
      <c r="K4" s="38" t="s">
        <v>193</v>
      </c>
    </row>
    <row r="5" spans="1:11" x14ac:dyDescent="0.25">
      <c r="K5" s="38"/>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D47D-F433-41B3-BCF8-3ABBE64615F6}">
  <dimension ref="A1:K9"/>
  <sheetViews>
    <sheetView workbookViewId="0">
      <selection activeCell="K3" sqref="K3"/>
    </sheetView>
  </sheetViews>
  <sheetFormatPr defaultRowHeight="15" x14ac:dyDescent="0.25"/>
  <cols>
    <col min="1" max="1" width="5.42578125" bestFit="1" customWidth="1"/>
    <col min="2" max="2" width="9.140625" bestFit="1" customWidth="1"/>
    <col min="3" max="3" width="8.140625" bestFit="1" customWidth="1"/>
    <col min="4" max="4" width="7.140625" bestFit="1" customWidth="1"/>
    <col min="5" max="5" width="7" bestFit="1" customWidth="1"/>
    <col min="6" max="6" width="10.28515625" bestFit="1" customWidth="1"/>
    <col min="7" max="7" width="9.7109375" bestFit="1" customWidth="1"/>
    <col min="8" max="8" width="7" bestFit="1" customWidth="1"/>
    <col min="9" max="9" width="17.7109375" bestFit="1" customWidth="1"/>
  </cols>
  <sheetData>
    <row r="1" spans="1:11" x14ac:dyDescent="0.25">
      <c r="A1" s="5" t="s">
        <v>48</v>
      </c>
      <c r="B1" s="5" t="s">
        <v>14</v>
      </c>
      <c r="C1" s="5" t="s">
        <v>163</v>
      </c>
      <c r="D1" s="5" t="s">
        <v>78</v>
      </c>
      <c r="E1" s="5" t="s">
        <v>164</v>
      </c>
      <c r="F1" s="5" t="s">
        <v>118</v>
      </c>
      <c r="G1" s="5" t="s">
        <v>165</v>
      </c>
      <c r="H1" s="5" t="s">
        <v>1</v>
      </c>
      <c r="I1" s="5" t="s">
        <v>10</v>
      </c>
      <c r="K1" t="s">
        <v>191</v>
      </c>
    </row>
    <row r="2" spans="1:11" x14ac:dyDescent="0.25">
      <c r="A2">
        <v>1</v>
      </c>
      <c r="B2" s="15">
        <v>43342</v>
      </c>
      <c r="C2">
        <f>A2*2</f>
        <v>2</v>
      </c>
      <c r="D2" t="s">
        <v>166</v>
      </c>
      <c r="E2" t="s">
        <v>80</v>
      </c>
      <c r="F2" t="s">
        <v>167</v>
      </c>
      <c r="G2" s="17"/>
      <c r="H2" t="s">
        <v>4</v>
      </c>
      <c r="I2" t="s">
        <v>168</v>
      </c>
      <c r="K2" t="s">
        <v>194</v>
      </c>
    </row>
    <row r="3" spans="1:11" x14ac:dyDescent="0.25">
      <c r="A3">
        <v>2</v>
      </c>
      <c r="B3" s="15"/>
      <c r="H3" t="s">
        <v>5</v>
      </c>
      <c r="K3" t="s">
        <v>192</v>
      </c>
    </row>
    <row r="4" spans="1:11" x14ac:dyDescent="0.25">
      <c r="B4" s="3"/>
      <c r="H4" t="s">
        <v>6</v>
      </c>
      <c r="K4" s="38" t="s">
        <v>193</v>
      </c>
    </row>
    <row r="5" spans="1:11" x14ac:dyDescent="0.25">
      <c r="B5" s="3"/>
      <c r="H5" t="s">
        <v>7</v>
      </c>
      <c r="K5" s="38"/>
    </row>
    <row r="6" spans="1:11" x14ac:dyDescent="0.25">
      <c r="B6" s="3"/>
      <c r="H6" t="s">
        <v>8</v>
      </c>
    </row>
    <row r="7" spans="1:11" x14ac:dyDescent="0.25">
      <c r="B7" s="3"/>
      <c r="H7" t="s">
        <v>29</v>
      </c>
    </row>
    <row r="8" spans="1:11" x14ac:dyDescent="0.25">
      <c r="H8" t="s">
        <v>30</v>
      </c>
    </row>
    <row r="9" spans="1:11" x14ac:dyDescent="0.25">
      <c r="H9" t="s">
        <v>31</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E2451-2D81-46A8-83C1-1336BB80D4D3}">
  <dimension ref="A1:K9"/>
  <sheetViews>
    <sheetView workbookViewId="0">
      <selection activeCell="K3" sqref="K3"/>
    </sheetView>
  </sheetViews>
  <sheetFormatPr defaultRowHeight="15" x14ac:dyDescent="0.25"/>
  <cols>
    <col min="1" max="1" width="8.28515625" bestFit="1" customWidth="1"/>
    <col min="2" max="2" width="9.28515625" bestFit="1" customWidth="1"/>
    <col min="3" max="3" width="10" bestFit="1" customWidth="1"/>
    <col min="4" max="4" width="9.5703125" bestFit="1" customWidth="1"/>
    <col min="5" max="5" width="7.85546875" bestFit="1" customWidth="1"/>
  </cols>
  <sheetData>
    <row r="1" spans="1:11" x14ac:dyDescent="0.25">
      <c r="A1" s="1" t="s">
        <v>11</v>
      </c>
      <c r="B1" s="1" t="s">
        <v>12</v>
      </c>
      <c r="C1" s="4" t="s">
        <v>13</v>
      </c>
      <c r="D1" s="1" t="s">
        <v>14</v>
      </c>
      <c r="E1" s="1" t="s">
        <v>15</v>
      </c>
      <c r="K1" t="s">
        <v>191</v>
      </c>
    </row>
    <row r="2" spans="1:11" x14ac:dyDescent="0.25">
      <c r="A2" t="s">
        <v>16</v>
      </c>
      <c r="B2" t="s">
        <v>17</v>
      </c>
      <c r="C2" s="2" t="s">
        <v>18</v>
      </c>
      <c r="D2" s="3">
        <v>43384</v>
      </c>
      <c r="E2">
        <v>100</v>
      </c>
      <c r="K2" t="s">
        <v>194</v>
      </c>
    </row>
    <row r="3" spans="1:11" x14ac:dyDescent="0.25">
      <c r="A3" t="s">
        <v>20</v>
      </c>
      <c r="B3" t="s">
        <v>17</v>
      </c>
      <c r="C3" s="2" t="s">
        <v>19</v>
      </c>
      <c r="D3" s="3">
        <v>43421</v>
      </c>
      <c r="E3">
        <v>200</v>
      </c>
      <c r="K3" t="s">
        <v>192</v>
      </c>
    </row>
    <row r="4" spans="1:11" x14ac:dyDescent="0.25">
      <c r="A4" t="s">
        <v>16</v>
      </c>
      <c r="B4" t="s">
        <v>21</v>
      </c>
      <c r="C4" s="2" t="s">
        <v>19</v>
      </c>
      <c r="D4" s="3">
        <v>43357</v>
      </c>
      <c r="E4">
        <v>100</v>
      </c>
      <c r="K4" s="38" t="s">
        <v>193</v>
      </c>
    </row>
    <row r="5" spans="1:11" x14ac:dyDescent="0.25">
      <c r="A5" t="s">
        <v>20</v>
      </c>
      <c r="B5" t="s">
        <v>21</v>
      </c>
      <c r="C5" s="2" t="s">
        <v>22</v>
      </c>
      <c r="D5" s="3">
        <v>43451</v>
      </c>
      <c r="E5">
        <v>200</v>
      </c>
      <c r="K5" s="38"/>
    </row>
    <row r="6" spans="1:11" x14ac:dyDescent="0.25">
      <c r="A6" t="s">
        <v>16</v>
      </c>
      <c r="B6" t="s">
        <v>24</v>
      </c>
      <c r="C6" s="2" t="s">
        <v>22</v>
      </c>
      <c r="D6" s="3">
        <v>43371</v>
      </c>
      <c r="E6">
        <v>100</v>
      </c>
    </row>
    <row r="7" spans="1:11" x14ac:dyDescent="0.25">
      <c r="A7" t="s">
        <v>20</v>
      </c>
      <c r="B7" t="s">
        <v>24</v>
      </c>
      <c r="C7" s="2" t="s">
        <v>22</v>
      </c>
      <c r="D7" s="3">
        <v>43344</v>
      </c>
      <c r="E7">
        <v>200</v>
      </c>
    </row>
    <row r="8" spans="1:11" x14ac:dyDescent="0.25">
      <c r="A8" t="s">
        <v>23</v>
      </c>
      <c r="B8" t="s">
        <v>24</v>
      </c>
      <c r="C8" s="2" t="s">
        <v>18</v>
      </c>
      <c r="D8" s="3">
        <v>43424</v>
      </c>
      <c r="E8">
        <v>300</v>
      </c>
    </row>
    <row r="9" spans="1:11" x14ac:dyDescent="0.25">
      <c r="A9" t="s">
        <v>23</v>
      </c>
      <c r="B9" t="s">
        <v>17</v>
      </c>
      <c r="C9" s="2" t="s">
        <v>18</v>
      </c>
      <c r="D9" s="3">
        <v>43436</v>
      </c>
      <c r="E9" s="26">
        <v>400</v>
      </c>
    </row>
  </sheetData>
  <autoFilter ref="A1:E9" xr:uid="{6FD16744-D1A7-4EF2-91FD-6197AC3F38F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91FB-B640-45F3-B54A-2A602313A514}">
  <dimension ref="A1:K7"/>
  <sheetViews>
    <sheetView workbookViewId="0">
      <selection activeCell="K3" sqref="K3"/>
    </sheetView>
  </sheetViews>
  <sheetFormatPr defaultRowHeight="15" x14ac:dyDescent="0.25"/>
  <cols>
    <col min="1" max="1" width="7.85546875" bestFit="1" customWidth="1"/>
  </cols>
  <sheetData>
    <row r="1" spans="1:11" x14ac:dyDescent="0.25">
      <c r="A1" s="1" t="s">
        <v>11</v>
      </c>
      <c r="B1" s="1" t="s">
        <v>15</v>
      </c>
      <c r="K1" t="s">
        <v>191</v>
      </c>
    </row>
    <row r="2" spans="1:11" x14ac:dyDescent="0.25">
      <c r="A2" t="s">
        <v>34</v>
      </c>
      <c r="B2">
        <v>100</v>
      </c>
      <c r="K2" t="s">
        <v>194</v>
      </c>
    </row>
    <row r="3" spans="1:11" x14ac:dyDescent="0.25">
      <c r="A3" t="s">
        <v>35</v>
      </c>
      <c r="B3">
        <v>200</v>
      </c>
      <c r="K3" t="s">
        <v>192</v>
      </c>
    </row>
    <row r="4" spans="1:11" x14ac:dyDescent="0.25">
      <c r="A4" t="s">
        <v>38</v>
      </c>
      <c r="B4">
        <v>100</v>
      </c>
      <c r="K4" s="38" t="s">
        <v>193</v>
      </c>
    </row>
    <row r="5" spans="1:11" x14ac:dyDescent="0.25">
      <c r="A5" t="s">
        <v>63</v>
      </c>
      <c r="B5">
        <v>200</v>
      </c>
      <c r="K5" s="38"/>
    </row>
    <row r="6" spans="1:11" x14ac:dyDescent="0.25">
      <c r="A6" t="s">
        <v>66</v>
      </c>
      <c r="B6">
        <v>100</v>
      </c>
    </row>
    <row r="7" spans="1:11" x14ac:dyDescent="0.25">
      <c r="A7" t="s">
        <v>169</v>
      </c>
      <c r="B7">
        <v>300</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0E69B-4D96-4FDE-99D8-D89CB78A8694}">
  <dimension ref="A1:K7"/>
  <sheetViews>
    <sheetView workbookViewId="0">
      <selection activeCell="K3" sqref="K3"/>
    </sheetView>
  </sheetViews>
  <sheetFormatPr defaultRowHeight="15" x14ac:dyDescent="0.25"/>
  <sheetData>
    <row r="1" spans="1:11" x14ac:dyDescent="0.25">
      <c r="A1" s="1" t="s">
        <v>11</v>
      </c>
      <c r="B1" s="1" t="s">
        <v>15</v>
      </c>
      <c r="K1" t="s">
        <v>191</v>
      </c>
    </row>
    <row r="2" spans="1:11" x14ac:dyDescent="0.25">
      <c r="A2" t="s">
        <v>34</v>
      </c>
      <c r="B2">
        <v>150</v>
      </c>
      <c r="K2" t="s">
        <v>194</v>
      </c>
    </row>
    <row r="3" spans="1:11" x14ac:dyDescent="0.25">
      <c r="A3" t="s">
        <v>35</v>
      </c>
      <c r="B3">
        <v>250</v>
      </c>
      <c r="K3" t="s">
        <v>192</v>
      </c>
    </row>
    <row r="4" spans="1:11" x14ac:dyDescent="0.25">
      <c r="A4" t="s">
        <v>38</v>
      </c>
      <c r="B4">
        <v>150</v>
      </c>
      <c r="K4" s="38" t="s">
        <v>193</v>
      </c>
    </row>
    <row r="5" spans="1:11" x14ac:dyDescent="0.25">
      <c r="A5" t="s">
        <v>63</v>
      </c>
      <c r="B5">
        <v>250</v>
      </c>
      <c r="K5" s="38"/>
    </row>
    <row r="6" spans="1:11" x14ac:dyDescent="0.25">
      <c r="A6" t="s">
        <v>66</v>
      </c>
      <c r="B6">
        <v>150</v>
      </c>
    </row>
    <row r="7" spans="1:11" x14ac:dyDescent="0.25">
      <c r="A7" t="s">
        <v>169</v>
      </c>
      <c r="B7">
        <v>350</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8C4C-D6BF-4BA8-9A4C-3E1973BFB1BF}">
  <dimension ref="A1:K7"/>
  <sheetViews>
    <sheetView workbookViewId="0">
      <selection activeCell="K3" sqref="K3"/>
    </sheetView>
  </sheetViews>
  <sheetFormatPr defaultRowHeight="15" x14ac:dyDescent="0.25"/>
  <sheetData>
    <row r="1" spans="1:11" x14ac:dyDescent="0.25">
      <c r="A1" s="1" t="s">
        <v>11</v>
      </c>
      <c r="B1" s="1" t="s">
        <v>15</v>
      </c>
      <c r="K1" t="s">
        <v>191</v>
      </c>
    </row>
    <row r="2" spans="1:11" x14ac:dyDescent="0.25">
      <c r="A2" t="s">
        <v>34</v>
      </c>
      <c r="B2">
        <v>200</v>
      </c>
      <c r="K2" t="s">
        <v>194</v>
      </c>
    </row>
    <row r="3" spans="1:11" x14ac:dyDescent="0.25">
      <c r="A3" t="s">
        <v>35</v>
      </c>
      <c r="B3">
        <v>300</v>
      </c>
      <c r="K3" t="s">
        <v>192</v>
      </c>
    </row>
    <row r="4" spans="1:11" x14ac:dyDescent="0.25">
      <c r="A4" t="s">
        <v>38</v>
      </c>
      <c r="B4">
        <v>200</v>
      </c>
      <c r="K4" s="38" t="s">
        <v>193</v>
      </c>
    </row>
    <row r="5" spans="1:11" x14ac:dyDescent="0.25">
      <c r="A5" t="s">
        <v>63</v>
      </c>
      <c r="B5">
        <v>300</v>
      </c>
      <c r="K5" s="38"/>
    </row>
    <row r="6" spans="1:11" x14ac:dyDescent="0.25">
      <c r="A6" t="s">
        <v>66</v>
      </c>
      <c r="B6">
        <v>200</v>
      </c>
    </row>
    <row r="7" spans="1:11" x14ac:dyDescent="0.25">
      <c r="A7" t="s">
        <v>169</v>
      </c>
      <c r="B7">
        <v>400</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B215-FF64-496F-B20C-EC62A3B7786B}">
  <dimension ref="A1:K7"/>
  <sheetViews>
    <sheetView workbookViewId="0">
      <selection activeCell="K3" sqref="K3"/>
    </sheetView>
  </sheetViews>
  <sheetFormatPr defaultRowHeight="15" x14ac:dyDescent="0.25"/>
  <cols>
    <col min="2" max="2" width="12.28515625" bestFit="1" customWidth="1"/>
  </cols>
  <sheetData>
    <row r="1" spans="1:11" x14ac:dyDescent="0.25">
      <c r="A1" s="1" t="s">
        <v>11</v>
      </c>
      <c r="B1" s="1" t="s">
        <v>170</v>
      </c>
      <c r="K1" t="s">
        <v>191</v>
      </c>
    </row>
    <row r="2" spans="1:11" x14ac:dyDescent="0.25">
      <c r="A2" t="s">
        <v>34</v>
      </c>
      <c r="B2">
        <f>SUM(January:March!B2)</f>
        <v>450</v>
      </c>
      <c r="K2" t="s">
        <v>194</v>
      </c>
    </row>
    <row r="3" spans="1:11" x14ac:dyDescent="0.25">
      <c r="A3" t="s">
        <v>35</v>
      </c>
      <c r="B3">
        <f>SUM(January:March!B3)</f>
        <v>750</v>
      </c>
      <c r="K3" t="s">
        <v>192</v>
      </c>
    </row>
    <row r="4" spans="1:11" x14ac:dyDescent="0.25">
      <c r="A4" t="s">
        <v>38</v>
      </c>
      <c r="B4">
        <f>SUM(January:March!B4)</f>
        <v>450</v>
      </c>
      <c r="K4" s="38" t="s">
        <v>193</v>
      </c>
    </row>
    <row r="5" spans="1:11" x14ac:dyDescent="0.25">
      <c r="A5" t="s">
        <v>63</v>
      </c>
      <c r="B5">
        <f>SUM(January:March!B5)</f>
        <v>750</v>
      </c>
      <c r="K5" s="38"/>
    </row>
    <row r="6" spans="1:11" x14ac:dyDescent="0.25">
      <c r="A6" t="s">
        <v>66</v>
      </c>
      <c r="B6">
        <f>SUM(January:March!B6)</f>
        <v>450</v>
      </c>
    </row>
    <row r="7" spans="1:11" x14ac:dyDescent="0.25">
      <c r="A7" t="s">
        <v>169</v>
      </c>
      <c r="B7">
        <f>SUM(January:March!B7)</f>
        <v>1050</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E7620-E19A-46F6-87B2-F2389C93834B}">
  <dimension ref="A1:K11"/>
  <sheetViews>
    <sheetView workbookViewId="0">
      <selection activeCell="K3" sqref="K3"/>
    </sheetView>
  </sheetViews>
  <sheetFormatPr defaultRowHeight="15" x14ac:dyDescent="0.25"/>
  <cols>
    <col min="1" max="1" width="9.85546875" bestFit="1" customWidth="1"/>
    <col min="2" max="2" width="12.28515625" bestFit="1" customWidth="1"/>
    <col min="3" max="3" width="34.85546875" bestFit="1" customWidth="1"/>
    <col min="5" max="5" width="13.5703125" bestFit="1" customWidth="1"/>
  </cols>
  <sheetData>
    <row r="1" spans="1:11" x14ac:dyDescent="0.25">
      <c r="A1" s="1" t="s">
        <v>11</v>
      </c>
      <c r="B1" s="1" t="s">
        <v>170</v>
      </c>
      <c r="C1" s="5" t="s">
        <v>171</v>
      </c>
      <c r="E1" s="5" t="s">
        <v>172</v>
      </c>
      <c r="K1" t="s">
        <v>191</v>
      </c>
    </row>
    <row r="2" spans="1:11" x14ac:dyDescent="0.25">
      <c r="A2" t="s">
        <v>34</v>
      </c>
      <c r="B2">
        <f>SUM(January:March!B2)</f>
        <v>450</v>
      </c>
      <c r="C2" s="18">
        <f>B2*$E$2</f>
        <v>25380</v>
      </c>
      <c r="E2">
        <v>56.4</v>
      </c>
      <c r="K2" t="s">
        <v>194</v>
      </c>
    </row>
    <row r="3" spans="1:11" x14ac:dyDescent="0.25">
      <c r="A3" t="s">
        <v>35</v>
      </c>
      <c r="B3">
        <f>SUM(January:March!B3)</f>
        <v>750</v>
      </c>
      <c r="C3" s="18">
        <f t="shared" ref="C3:C7" si="0">B3*$E$2</f>
        <v>42300</v>
      </c>
      <c r="E3" s="5" t="s">
        <v>3</v>
      </c>
      <c r="K3" t="s">
        <v>192</v>
      </c>
    </row>
    <row r="4" spans="1:11" x14ac:dyDescent="0.25">
      <c r="A4" t="s">
        <v>38</v>
      </c>
      <c r="B4">
        <f>SUM(January:March!B4)</f>
        <v>450</v>
      </c>
      <c r="C4" s="18">
        <f t="shared" si="0"/>
        <v>25380</v>
      </c>
      <c r="E4" s="21">
        <v>0.15</v>
      </c>
      <c r="K4" s="38" t="s">
        <v>193</v>
      </c>
    </row>
    <row r="5" spans="1:11" x14ac:dyDescent="0.25">
      <c r="A5" t="s">
        <v>63</v>
      </c>
      <c r="B5">
        <f>SUM(January:March!B5)</f>
        <v>750</v>
      </c>
      <c r="C5" s="18">
        <f t="shared" si="0"/>
        <v>42300</v>
      </c>
      <c r="K5" s="38"/>
    </row>
    <row r="6" spans="1:11" x14ac:dyDescent="0.25">
      <c r="A6" t="s">
        <v>66</v>
      </c>
      <c r="B6">
        <f>SUM(January:March!B6)</f>
        <v>450</v>
      </c>
      <c r="C6" s="18">
        <f t="shared" si="0"/>
        <v>25380</v>
      </c>
    </row>
    <row r="7" spans="1:11" x14ac:dyDescent="0.25">
      <c r="A7" t="s">
        <v>169</v>
      </c>
      <c r="B7">
        <f>SUM(January:March!B7)</f>
        <v>1050</v>
      </c>
      <c r="C7" s="18">
        <f t="shared" si="0"/>
        <v>59220</v>
      </c>
    </row>
    <row r="8" spans="1:11" x14ac:dyDescent="0.25">
      <c r="A8" s="5" t="s">
        <v>173</v>
      </c>
      <c r="B8" s="5">
        <f>SUM(B2:B7)</f>
        <v>3900</v>
      </c>
      <c r="C8" s="19">
        <f>SUM(C2:C7)</f>
        <v>219960</v>
      </c>
    </row>
    <row r="10" spans="1:11" x14ac:dyDescent="0.25">
      <c r="A10" s="5" t="s">
        <v>174</v>
      </c>
    </row>
    <row r="11" spans="1:11" x14ac:dyDescent="0.25">
      <c r="A11" s="20">
        <f>C8-C8*E4</f>
        <v>186966</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DD98-D1DE-4978-B40D-A0A417F70CE3}">
  <dimension ref="A1:K7"/>
  <sheetViews>
    <sheetView zoomScaleNormal="100" workbookViewId="0">
      <selection activeCell="K3" sqref="K3"/>
    </sheetView>
  </sheetViews>
  <sheetFormatPr defaultColWidth="9" defaultRowHeight="15" x14ac:dyDescent="0.25"/>
  <cols>
    <col min="1" max="16384" width="9" style="22"/>
  </cols>
  <sheetData>
    <row r="1" spans="1:11" x14ac:dyDescent="0.25">
      <c r="A1" s="23" t="s">
        <v>77</v>
      </c>
      <c r="B1" s="23" t="s">
        <v>175</v>
      </c>
      <c r="C1" s="23" t="s">
        <v>176</v>
      </c>
      <c r="D1" s="23" t="s">
        <v>177</v>
      </c>
      <c r="K1" s="22" t="s">
        <v>191</v>
      </c>
    </row>
    <row r="2" spans="1:11" x14ac:dyDescent="0.25">
      <c r="A2" s="24" t="s">
        <v>80</v>
      </c>
      <c r="B2" s="25">
        <v>150</v>
      </c>
      <c r="C2" s="25">
        <v>145</v>
      </c>
      <c r="D2" s="25">
        <v>152</v>
      </c>
      <c r="K2" s="22" t="s">
        <v>194</v>
      </c>
    </row>
    <row r="3" spans="1:11" x14ac:dyDescent="0.25">
      <c r="A3" s="24" t="s">
        <v>81</v>
      </c>
      <c r="B3" s="25">
        <v>164</v>
      </c>
      <c r="C3" s="25">
        <v>165</v>
      </c>
      <c r="D3" s="25">
        <v>145</v>
      </c>
      <c r="K3" s="22" t="s">
        <v>192</v>
      </c>
    </row>
    <row r="4" spans="1:11" x14ac:dyDescent="0.25">
      <c r="A4" s="24" t="s">
        <v>82</v>
      </c>
      <c r="B4" s="25">
        <v>152</v>
      </c>
      <c r="C4" s="25">
        <v>185</v>
      </c>
      <c r="D4" s="25">
        <v>185</v>
      </c>
      <c r="K4" s="38" t="s">
        <v>193</v>
      </c>
    </row>
    <row r="5" spans="1:11" x14ac:dyDescent="0.25">
      <c r="A5" s="24" t="s">
        <v>83</v>
      </c>
      <c r="B5" s="25">
        <v>145</v>
      </c>
      <c r="C5" s="25">
        <v>145</v>
      </c>
      <c r="D5" s="25">
        <v>124</v>
      </c>
      <c r="K5" s="38"/>
    </row>
    <row r="6" spans="1:11" x14ac:dyDescent="0.25">
      <c r="A6" s="24" t="s">
        <v>84</v>
      </c>
      <c r="B6" s="25">
        <v>162</v>
      </c>
      <c r="C6" s="25">
        <v>165</v>
      </c>
      <c r="D6" s="25">
        <v>175</v>
      </c>
    </row>
    <row r="7" spans="1:11" x14ac:dyDescent="0.25">
      <c r="A7" s="24" t="s">
        <v>85</v>
      </c>
      <c r="B7" s="25">
        <v>182</v>
      </c>
      <c r="C7" s="25">
        <v>145</v>
      </c>
      <c r="D7" s="25">
        <v>124</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9C4F-7466-2448-A5D7-B84CBDDB0F69}">
  <dimension ref="A1:K10"/>
  <sheetViews>
    <sheetView workbookViewId="0">
      <selection activeCell="K3" sqref="K3"/>
    </sheetView>
  </sheetViews>
  <sheetFormatPr defaultColWidth="10.5703125" defaultRowHeight="15" x14ac:dyDescent="0.25"/>
  <cols>
    <col min="1" max="1" width="23.28515625" bestFit="1" customWidth="1"/>
    <col min="2" max="3" width="7.85546875" bestFit="1" customWidth="1"/>
  </cols>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39</v>
      </c>
    </row>
    <row r="10" spans="1:11" x14ac:dyDescent="0.25">
      <c r="A10" s="40">
        <f>SUMIF(A2:A7,"CategoryA",C2:C7)</f>
        <v>600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F6B8-8DDE-4841-B9DB-9F47717F9C90}">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40</v>
      </c>
    </row>
    <row r="10" spans="1:11" x14ac:dyDescent="0.25">
      <c r="A10" s="40">
        <f>AVERAGEIF(A2:A7,"CategoryA",C2:C7)</f>
        <v>200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E7D6D-0F63-4678-8F0D-04C24D998F3D}">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41</v>
      </c>
    </row>
    <row r="10" spans="1:11" x14ac:dyDescent="0.25">
      <c r="A10" s="44" t="s">
        <v>114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76B4-339A-4AF0-AF4C-898F7ED712E4}">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42</v>
      </c>
    </row>
    <row r="10" spans="1:11" x14ac:dyDescent="0.25">
      <c r="A10" s="40">
        <f>SUMIFS(C2:C7,A2:A7,"CategoryA",C2:C7,"&gt;100")</f>
        <v>500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852EE-C3E7-430A-A383-74F988199702}">
  <dimension ref="A1:K10"/>
  <sheetViews>
    <sheetView workbookViewId="0">
      <selection activeCell="K3" sqref="K3"/>
    </sheetView>
  </sheetViews>
  <sheetFormatPr defaultColWidth="10.5703125" defaultRowHeight="15" x14ac:dyDescent="0.25"/>
  <sheetData>
    <row r="1" spans="1:11" x14ac:dyDescent="0.25">
      <c r="A1" s="1" t="s">
        <v>12</v>
      </c>
      <c r="B1" s="1" t="s">
        <v>11</v>
      </c>
      <c r="C1" s="1" t="s">
        <v>15</v>
      </c>
      <c r="K1" t="s">
        <v>191</v>
      </c>
    </row>
    <row r="2" spans="1:11" x14ac:dyDescent="0.25">
      <c r="A2" t="s">
        <v>33</v>
      </c>
      <c r="B2" t="s">
        <v>34</v>
      </c>
      <c r="C2">
        <v>100</v>
      </c>
      <c r="K2" t="s">
        <v>194</v>
      </c>
    </row>
    <row r="3" spans="1:11" x14ac:dyDescent="0.25">
      <c r="A3" t="s">
        <v>33</v>
      </c>
      <c r="B3" t="s">
        <v>35</v>
      </c>
      <c r="C3">
        <v>200</v>
      </c>
      <c r="K3" t="s">
        <v>192</v>
      </c>
    </row>
    <row r="4" spans="1:11" x14ac:dyDescent="0.25">
      <c r="A4" t="s">
        <v>36</v>
      </c>
      <c r="B4" t="s">
        <v>34</v>
      </c>
      <c r="C4">
        <v>100</v>
      </c>
      <c r="K4" s="38" t="s">
        <v>193</v>
      </c>
    </row>
    <row r="5" spans="1:11" x14ac:dyDescent="0.25">
      <c r="A5" t="s">
        <v>36</v>
      </c>
      <c r="B5" t="s">
        <v>35</v>
      </c>
      <c r="C5">
        <v>200</v>
      </c>
      <c r="K5" s="38"/>
    </row>
    <row r="6" spans="1:11" x14ac:dyDescent="0.25">
      <c r="A6" t="s">
        <v>37</v>
      </c>
      <c r="B6" t="s">
        <v>34</v>
      </c>
      <c r="C6">
        <v>100</v>
      </c>
    </row>
    <row r="7" spans="1:11" x14ac:dyDescent="0.25">
      <c r="A7" t="s">
        <v>33</v>
      </c>
      <c r="B7" t="s">
        <v>38</v>
      </c>
      <c r="C7">
        <v>300</v>
      </c>
    </row>
    <row r="9" spans="1:11" x14ac:dyDescent="0.25">
      <c r="A9" s="5" t="s">
        <v>43</v>
      </c>
    </row>
    <row r="10" spans="1:11" x14ac:dyDescent="0.25">
      <c r="A10" s="40">
        <f>AVERAGEIFS(C2:C7,A2:A7,"CategoryA",C2:C7,"&gt;100")</f>
        <v>250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47</vt:i4>
      </vt:variant>
      <vt:variant>
        <vt:lpstr>Pomenované rozsahy</vt:lpstr>
      </vt:variant>
      <vt:variant>
        <vt:i4>2</vt:i4>
      </vt:variant>
    </vt:vector>
  </HeadingPairs>
  <TitlesOfParts>
    <vt:vector size="49" baseType="lpstr">
      <vt:lpstr>Protect Sheet</vt:lpstr>
      <vt:lpstr>Employees and revenue</vt:lpstr>
      <vt:lpstr>Employees and salaries</vt:lpstr>
      <vt:lpstr>ROUND</vt:lpstr>
      <vt:lpstr>SUMIF</vt:lpstr>
      <vt:lpstr>AVERAGEIF</vt:lpstr>
      <vt:lpstr>COUNTIF</vt:lpstr>
      <vt:lpstr>SUMIFS</vt:lpstr>
      <vt:lpstr>AVERAGEIFS</vt:lpstr>
      <vt:lpstr>COUNTIFS</vt:lpstr>
      <vt:lpstr>MAXIFS</vt:lpstr>
      <vt:lpstr>MINIFS</vt:lpstr>
      <vt:lpstr>SUBTOTAL</vt:lpstr>
      <vt:lpstr>Ideas</vt:lpstr>
      <vt:lpstr>PivotTable</vt:lpstr>
      <vt:lpstr>PivotTable and Dasbhoard</vt:lpstr>
      <vt:lpstr>LOOKUP 1</vt:lpstr>
      <vt:lpstr>LOOKUP 2</vt:lpstr>
      <vt:lpstr>VLOOKUP</vt:lpstr>
      <vt:lpstr>VLOOKUP 2</vt:lpstr>
      <vt:lpstr>HLOOKUP</vt:lpstr>
      <vt:lpstr>MATCH VERTICAL</vt:lpstr>
      <vt:lpstr>MATCH HORIZONTAL</vt:lpstr>
      <vt:lpstr>INDEX</vt:lpstr>
      <vt:lpstr>CHOOSE</vt:lpstr>
      <vt:lpstr>CONCAT</vt:lpstr>
      <vt:lpstr>CONCAT2</vt:lpstr>
      <vt:lpstr>FIND</vt:lpstr>
      <vt:lpstr>DAYS</vt:lpstr>
      <vt:lpstr>IF</vt:lpstr>
      <vt:lpstr>AND</vt:lpstr>
      <vt:lpstr>OR</vt:lpstr>
      <vt:lpstr>IFS</vt:lpstr>
      <vt:lpstr>IFERROR</vt:lpstr>
      <vt:lpstr>Nested functions IF and AND</vt:lpstr>
      <vt:lpstr>Paste Special</vt:lpstr>
      <vt:lpstr>Error Types</vt:lpstr>
      <vt:lpstr>Conditional Formatting</vt:lpstr>
      <vt:lpstr>Format As Table</vt:lpstr>
      <vt:lpstr>AutoFill</vt:lpstr>
      <vt:lpstr>Filter</vt:lpstr>
      <vt:lpstr>January</vt:lpstr>
      <vt:lpstr>February</vt:lpstr>
      <vt:lpstr>March</vt:lpstr>
      <vt:lpstr>First Quarter SUM</vt:lpstr>
      <vt:lpstr>Precedents and Dependents</vt:lpstr>
      <vt:lpstr>Column chart</vt:lpstr>
      <vt:lpstr>Ideas!Oblasť_tlače</vt:lpstr>
      <vt:lpstr>PivotTable!Oblasť_tlače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dc:creator>
  <cp:keywords/>
  <dc:description/>
  <cp:lastModifiedBy>Ján Žitniak</cp:lastModifiedBy>
  <cp:revision/>
  <dcterms:created xsi:type="dcterms:W3CDTF">2018-08-13T12:54:47Z</dcterms:created>
  <dcterms:modified xsi:type="dcterms:W3CDTF">2019-03-25T05:38:20Z</dcterms:modified>
  <cp:category/>
  <cp:contentStatus/>
</cp:coreProperties>
</file>